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dbrard\Desktop\"/>
    </mc:Choice>
  </mc:AlternateContent>
  <bookViews>
    <workbookView xWindow="0" yWindow="0" windowWidth="15270" windowHeight="6705" tabRatio="757" activeTab="1"/>
  </bookViews>
  <sheets>
    <sheet name="Profil salariés" sheetId="17" r:id="rId1"/>
    <sheet name="écrêtage plafond" sheetId="20" r:id="rId2"/>
    <sheet name="Simulation anciens critères" sheetId="19" r:id="rId3"/>
  </sheets>
  <definedNames>
    <definedName name="_xlnm.Print_Area" localSheetId="2">'Simulation anciens critères'!$A$2:$D$15</definedName>
  </definedNames>
  <calcPr calcId="162913"/>
</workbook>
</file>

<file path=xl/calcChain.xml><?xml version="1.0" encoding="utf-8"?>
<calcChain xmlns="http://schemas.openxmlformats.org/spreadsheetml/2006/main">
  <c r="E19" i="20" l="1"/>
  <c r="F19" i="20"/>
  <c r="D19" i="20"/>
  <c r="C19" i="20"/>
  <c r="F18" i="20" l="1"/>
  <c r="F23" i="20"/>
  <c r="G22" i="20"/>
  <c r="F27" i="20"/>
  <c r="F38" i="20"/>
  <c r="G16" i="20"/>
  <c r="F33" i="20"/>
  <c r="F29" i="20"/>
  <c r="F30" i="20"/>
  <c r="F32" i="20"/>
  <c r="E38" i="20"/>
  <c r="D38" i="20"/>
  <c r="C38" i="20"/>
  <c r="E32" i="20"/>
  <c r="D32" i="20"/>
  <c r="C32" i="20"/>
  <c r="G31" i="20"/>
  <c r="G32" i="20" s="1"/>
  <c r="D30" i="20"/>
  <c r="C30" i="20"/>
  <c r="E29" i="20"/>
  <c r="D29" i="20"/>
  <c r="C29" i="20"/>
  <c r="G28" i="20"/>
  <c r="G29" i="20" s="1"/>
  <c r="G27" i="20"/>
  <c r="E27" i="20"/>
  <c r="E23" i="20"/>
  <c r="D23" i="20"/>
  <c r="C23" i="20"/>
  <c r="G21" i="20"/>
  <c r="G20" i="20"/>
  <c r="G17" i="20"/>
  <c r="D18" i="20"/>
  <c r="F12" i="20"/>
  <c r="E12" i="20"/>
  <c r="D12" i="20"/>
  <c r="C12" i="20"/>
  <c r="G11" i="20"/>
  <c r="F8" i="20"/>
  <c r="D27" i="20" s="1"/>
  <c r="D33" i="20" s="1"/>
  <c r="F7" i="20"/>
  <c r="C7" i="20"/>
  <c r="F6" i="20"/>
  <c r="F5" i="20"/>
  <c r="C5" i="20"/>
  <c r="F4" i="20"/>
  <c r="F3" i="20"/>
  <c r="G12" i="20" l="1"/>
  <c r="F34" i="20"/>
  <c r="F35" i="20" s="1"/>
  <c r="G23" i="20"/>
  <c r="F14" i="20"/>
  <c r="G38" i="20"/>
  <c r="D34" i="20"/>
  <c r="D35" i="20" s="1"/>
  <c r="C18" i="20"/>
  <c r="C14" i="20"/>
  <c r="C24" i="20" s="1"/>
  <c r="C25" i="20" s="1"/>
  <c r="C26" i="20" s="1"/>
  <c r="E33" i="20"/>
  <c r="E34" i="20" s="1"/>
  <c r="E35" i="20" s="1"/>
  <c r="D14" i="20"/>
  <c r="E30" i="20"/>
  <c r="G19" i="20"/>
  <c r="C27" i="20"/>
  <c r="C33" i="20" s="1"/>
  <c r="C34" i="20" s="1"/>
  <c r="C35" i="20" s="1"/>
  <c r="G30" i="20"/>
  <c r="G33" i="20" s="1"/>
  <c r="G34" i="20" s="1"/>
  <c r="G35" i="20" s="1"/>
  <c r="G37" i="20"/>
  <c r="F24" i="20" l="1"/>
  <c r="F25" i="20" s="1"/>
  <c r="F26" i="20" s="1"/>
  <c r="F40" i="20" s="1"/>
  <c r="F44" i="20" s="1"/>
  <c r="D24" i="20"/>
  <c r="D25" i="20" s="1"/>
  <c r="D26" i="20" s="1"/>
  <c r="D40" i="20" s="1"/>
  <c r="D43" i="20" s="1"/>
  <c r="C40" i="20"/>
  <c r="C41" i="20" s="1"/>
  <c r="E18" i="20"/>
  <c r="E14" i="20"/>
  <c r="E24" i="20" s="1"/>
  <c r="E25" i="20" s="1"/>
  <c r="E26" i="20" s="1"/>
  <c r="E40" i="20" s="1"/>
  <c r="G15" i="20"/>
  <c r="F42" i="20" l="1"/>
  <c r="F43" i="20"/>
  <c r="C44" i="20"/>
  <c r="C43" i="20"/>
  <c r="D42" i="20"/>
  <c r="D41" i="20"/>
  <c r="D44" i="20"/>
  <c r="C42" i="20"/>
  <c r="F41" i="20"/>
  <c r="E43" i="20"/>
  <c r="E44" i="20"/>
  <c r="E41" i="20"/>
  <c r="E42" i="20"/>
  <c r="G14" i="20"/>
  <c r="G24" i="20" s="1"/>
  <c r="G25" i="20" s="1"/>
  <c r="G26" i="20" s="1"/>
  <c r="G18" i="20"/>
  <c r="G40" i="20" l="1"/>
  <c r="G41" i="20" s="1"/>
  <c r="I41" i="20" s="1"/>
  <c r="G44" i="20" l="1"/>
  <c r="I44" i="20" s="1"/>
  <c r="G43" i="20"/>
  <c r="I43" i="20" s="1"/>
  <c r="G42" i="20"/>
  <c r="I42" i="20" s="1"/>
  <c r="C19" i="19"/>
  <c r="C31" i="19" l="1"/>
  <c r="D19" i="19" l="1"/>
  <c r="D21" i="19"/>
  <c r="D20" i="19"/>
  <c r="C32" i="17"/>
  <c r="C18" i="17"/>
  <c r="E8" i="17"/>
  <c r="E9" i="17"/>
  <c r="E10" i="17"/>
  <c r="E11" i="17"/>
  <c r="E12" i="17"/>
  <c r="E13" i="17"/>
  <c r="E14" i="17"/>
  <c r="E15" i="17"/>
  <c r="E16" i="17"/>
  <c r="E17" i="17"/>
  <c r="E7" i="17"/>
  <c r="D22" i="19" l="1"/>
  <c r="E18" i="17"/>
  <c r="D11" i="19"/>
  <c r="D10" i="19"/>
  <c r="D7" i="19"/>
  <c r="D12" i="19" l="1"/>
  <c r="D13" i="19" s="1"/>
  <c r="D15" i="19" s="1"/>
  <c r="D26" i="19" s="1"/>
  <c r="D34" i="19" s="1"/>
  <c r="D26" i="17"/>
  <c r="L26" i="17"/>
  <c r="I26" i="17"/>
  <c r="J26" i="17"/>
  <c r="E26" i="17"/>
  <c r="B26" i="17"/>
  <c r="G26" i="17"/>
  <c r="H26" i="17"/>
  <c r="C26" i="17"/>
  <c r="F26" i="17"/>
  <c r="K26" i="17"/>
  <c r="E27" i="17" l="1"/>
  <c r="D18" i="17" l="1"/>
  <c r="D19" i="17" l="1"/>
  <c r="C19" i="17" l="1"/>
</calcChain>
</file>

<file path=xl/sharedStrings.xml><?xml version="1.0" encoding="utf-8"?>
<sst xmlns="http://schemas.openxmlformats.org/spreadsheetml/2006/main" count="107" uniqueCount="96">
  <si>
    <t>Capable de lire en comprenant</t>
  </si>
  <si>
    <t xml:space="preserve">Capable d'écrire </t>
  </si>
  <si>
    <t>Capable de compter sur les 4 opérations</t>
  </si>
  <si>
    <t>classe d'âge</t>
  </si>
  <si>
    <t>Total</t>
  </si>
  <si>
    <t>&lt;20</t>
  </si>
  <si>
    <t>20 à 24</t>
  </si>
  <si>
    <t>25 à 29</t>
  </si>
  <si>
    <t>30 à 34</t>
  </si>
  <si>
    <t>35 à 39</t>
  </si>
  <si>
    <t>40 à 44</t>
  </si>
  <si>
    <t>45 à 49</t>
  </si>
  <si>
    <t>50 à 54</t>
  </si>
  <si>
    <t>55 à 59</t>
  </si>
  <si>
    <t>60 à 64</t>
  </si>
  <si>
    <t>65 et +</t>
  </si>
  <si>
    <t>En %</t>
  </si>
  <si>
    <t>Nom de l'EA :</t>
  </si>
  <si>
    <t xml:space="preserve">PROFIL DES SALARIES TH </t>
  </si>
  <si>
    <t>Possèdant
 le permis de conduire</t>
  </si>
  <si>
    <t>Nbre de CDD :</t>
  </si>
  <si>
    <t>TOTAL :</t>
  </si>
  <si>
    <t>Type de contrats pour les TH :</t>
  </si>
  <si>
    <t>Effectif physique 
H</t>
  </si>
  <si>
    <t>Effectif physique 
 F</t>
  </si>
  <si>
    <t>Nombre de salariés TH (en physique) :</t>
  </si>
  <si>
    <t>V</t>
  </si>
  <si>
    <t>infra V</t>
  </si>
  <si>
    <t>IV</t>
  </si>
  <si>
    <t>III</t>
  </si>
  <si>
    <t>II</t>
  </si>
  <si>
    <t>I</t>
  </si>
  <si>
    <t>Niveau d'étude :</t>
  </si>
  <si>
    <t>Janvier</t>
  </si>
  <si>
    <t>Février</t>
  </si>
  <si>
    <t>Mars</t>
  </si>
  <si>
    <t>Avril</t>
  </si>
  <si>
    <t>= ETP consommé</t>
  </si>
  <si>
    <t>= ETP non TH</t>
  </si>
  <si>
    <t>% subventionné</t>
  </si>
  <si>
    <t>Global</t>
  </si>
  <si>
    <t>Répartition / mois :</t>
  </si>
  <si>
    <t>Ecrétage plafond 2019 :</t>
  </si>
  <si>
    <t>Projection(*) Ecrétage plafond 2020 :</t>
  </si>
  <si>
    <t>Projection(*)  Ecrétage plafond 2022 :</t>
  </si>
  <si>
    <t>Projection(*) Ecrétage plafond 2021 :</t>
  </si>
  <si>
    <t>(*) à effectif et déclaration constante sans actualisation du SMIC</t>
  </si>
  <si>
    <t>Enveloppe "payable" :</t>
  </si>
  <si>
    <t>Réajustement de l'enveloppe suivant critère subvention salariale :</t>
  </si>
  <si>
    <t>salariés TH éligibles entre 50 et 55 ans</t>
  </si>
  <si>
    <t>salariés TH éligibles plus de 55 ans</t>
  </si>
  <si>
    <r>
      <t xml:space="preserve"> </t>
    </r>
    <r>
      <rPr>
        <b/>
        <sz val="10"/>
        <rFont val="Times New Roman"/>
        <family val="1"/>
      </rPr>
      <t>« Développement et modernisation »</t>
    </r>
  </si>
  <si>
    <r>
      <t xml:space="preserve">Préciser le montant de votre dotation aux amortissements 2018 </t>
    </r>
    <r>
      <rPr>
        <b/>
        <sz val="10"/>
        <rFont val="Times New Roman"/>
        <family val="1"/>
      </rPr>
      <t>"QA"</t>
    </r>
  </si>
  <si>
    <r>
      <t xml:space="preserve">Préciser le montant de votre dotation aux amortissements 2018 </t>
    </r>
    <r>
      <rPr>
        <b/>
        <sz val="10"/>
        <rFont val="Times New Roman"/>
        <family val="1"/>
      </rPr>
      <t>"QI"</t>
    </r>
  </si>
  <si>
    <r>
      <t xml:space="preserve">Préciser le montant de votre dotation aux amortissements 2018 </t>
    </r>
    <r>
      <rPr>
        <b/>
        <sz val="10"/>
        <rFont val="Times New Roman"/>
        <family val="1"/>
      </rPr>
      <t>"QM"</t>
    </r>
  </si>
  <si>
    <r>
      <t xml:space="preserve">Préciser le montant </t>
    </r>
    <r>
      <rPr>
        <b/>
        <u/>
        <sz val="10"/>
        <rFont val="Times New Roman"/>
        <family val="1"/>
      </rPr>
      <t>total</t>
    </r>
    <r>
      <rPr>
        <sz val="10"/>
        <rFont val="Times New Roman"/>
        <family val="1"/>
      </rPr>
      <t xml:space="preserve"> de votre crédit-bail</t>
    </r>
  </si>
  <si>
    <t>Préciser le montant lié à l'aménagement des locaux dans le cadre de l'accessibilité des TH</t>
  </si>
  <si>
    <t>Sous- total : Dotation aux amortissements par rapport à l'effectif de référence</t>
  </si>
  <si>
    <t>40% de la dotation moyenne aux amortissements 2018 par TH diminuée de 150 euros par TH. Le tout multiplié par le nombre de TH (effectif de référence au 31 décembre 2018). </t>
  </si>
  <si>
    <t>Total durée mensuelle de travail non TH en Heure (Site ASP)</t>
  </si>
  <si>
    <t xml:space="preserve">Projection écrêtage sur l'année </t>
  </si>
  <si>
    <t xml:space="preserve">Recueil des données à partir du bordereau ASP et site ASP </t>
  </si>
  <si>
    <t>Autonome 
pour se déplacer</t>
  </si>
  <si>
    <t xml:space="preserve"> Nbre de CDI :</t>
  </si>
  <si>
    <t>Durée mensuelle de travail effectif ou assimilé en heures (déclaration ASP) :</t>
  </si>
  <si>
    <t>salariés TH éligibles Mise à Disposition</t>
  </si>
  <si>
    <t>Nb de jours maladie avec maintien de salaire (déclaration ASP) :</t>
  </si>
  <si>
    <t>MAD</t>
  </si>
  <si>
    <t>Nb de jours maladie avec maintien de salaire (bordereau ASP):</t>
  </si>
  <si>
    <t>AAP</t>
  </si>
  <si>
    <t>Calcul subvention selon précédentes modalités sur la base du SMIC à 10,03€ hors critère "Développement et Modernisation" :</t>
  </si>
  <si>
    <t>Salariés TH de moins de 50 ans en ETP</t>
  </si>
  <si>
    <t>Salariés TH de 50 à 55 ans en ETP</t>
  </si>
  <si>
    <t>Salariés TH de plus de 55 ans en ETP</t>
  </si>
  <si>
    <t>Global suivant méthode de calcul 2018 :</t>
  </si>
  <si>
    <t>Nombre ETP</t>
  </si>
  <si>
    <t>Montant</t>
  </si>
  <si>
    <r>
      <t xml:space="preserve">Préciser le nombre de TH en EQTP </t>
    </r>
    <r>
      <rPr>
        <b/>
        <sz val="12"/>
        <rFont val="Times New Roman"/>
        <family val="1"/>
      </rPr>
      <t xml:space="preserve">(effectif de référence au </t>
    </r>
    <r>
      <rPr>
        <b/>
        <sz val="12"/>
        <color rgb="FFFF0000"/>
        <rFont val="Times New Roman"/>
        <family val="1"/>
      </rPr>
      <t>31 décembre 2018</t>
    </r>
    <r>
      <rPr>
        <b/>
        <sz val="12"/>
        <rFont val="Times New Roman"/>
        <family val="1"/>
      </rPr>
      <t>)</t>
    </r>
  </si>
  <si>
    <t xml:space="preserve"> Elément à reprendre sur la notification reçue récemment par la DIRECCTE</t>
  </si>
  <si>
    <t>Estimation des aides non perçues en 2019 : 
"développement modernisation"/aide aux postes &amp; vieillissement /aides forfaitaires</t>
  </si>
  <si>
    <t>A</t>
  </si>
  <si>
    <t xml:space="preserve"> Estimation montant du critère 
"Développement et Modernisation"                              
non perçu en 2019</t>
  </si>
  <si>
    <t>B</t>
  </si>
  <si>
    <t>A+B</t>
  </si>
  <si>
    <t>C</t>
  </si>
  <si>
    <t>D</t>
  </si>
  <si>
    <r>
      <t xml:space="preserve">Ecart entre 2018 et 2019                                                  </t>
    </r>
    <r>
      <rPr>
        <b/>
        <sz val="16"/>
        <rFont val="Calibri"/>
        <family val="2"/>
        <scheme val="minor"/>
      </rPr>
      <t>C - D</t>
    </r>
  </si>
  <si>
    <t>E</t>
  </si>
  <si>
    <t>Base Enveloppe 2018 (notification reçue en avril 2019) sans tenir compte des attributions supplémentaires 2019</t>
  </si>
  <si>
    <t>salariés TH éligibles moins de 50 ans</t>
  </si>
  <si>
    <t>Enveloppe 2019 MAD:</t>
  </si>
  <si>
    <t>Enveloppe 2019 Subv Salariale :</t>
  </si>
  <si>
    <t>Durée mensuelle de travail effectif ou assimilé en heures (bordereau ASP) :</t>
  </si>
  <si>
    <t>= ETP</t>
  </si>
  <si>
    <t>Equivalent ETP :</t>
  </si>
  <si>
    <r>
      <t>Montant total déclaré du bordereau ASP (base 1217 pour 1 ETP)
 ou</t>
    </r>
    <r>
      <rPr>
        <b/>
        <i/>
        <sz val="10"/>
        <rFont val="Arial"/>
        <family val="2"/>
      </rPr>
      <t xml:space="preserve"> estimé si vous rencontrez  toujours des disfonctionnements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</si>
</sst>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  <numFmt numFmtId="166" formatCode="_-* #,##0.00\ _F_-;\-* #,##0.00\ _F_-;_-* &quot;-&quot;??\ _F_-;_-@_-"/>
    <numFmt numFmtId="167" formatCode="_-* #,##0\ _€_-;\-* #,##0\ _€_-;_-* &quot;-&quot;??\ _€_-;_-@_-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70C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t Roman"/>
    </font>
    <font>
      <b/>
      <u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2"/>
      <name val="Times New Roman"/>
      <family val="1"/>
    </font>
    <font>
      <b/>
      <sz val="16"/>
      <color rgb="FFFF0000"/>
      <name val="Calibri"/>
      <family val="2"/>
      <scheme val="minor"/>
    </font>
    <font>
      <b/>
      <u/>
      <sz val="10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4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rgb="FF0070C0"/>
      <name val="Times New Roman"/>
      <family val="1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6" fontId="3" fillId="0" borderId="0" applyFont="0" applyFill="0" applyBorder="0" applyAlignment="0" applyProtection="0"/>
  </cellStyleXfs>
  <cellXfs count="179">
    <xf numFmtId="0" fontId="0" fillId="0" borderId="0" xfId="0"/>
    <xf numFmtId="0" fontId="15" fillId="0" borderId="0" xfId="4" applyFont="1" applyAlignment="1">
      <alignment horizontal="right" vertical="center"/>
    </xf>
    <xf numFmtId="0" fontId="2" fillId="0" borderId="0" xfId="4"/>
    <xf numFmtId="0" fontId="2" fillId="0" borderId="0" xfId="4" applyFill="1"/>
    <xf numFmtId="0" fontId="22" fillId="0" borderId="0" xfId="4" applyFont="1"/>
    <xf numFmtId="0" fontId="17" fillId="0" borderId="16" xfId="4" applyFont="1" applyFill="1" applyBorder="1" applyAlignment="1" applyProtection="1">
      <alignment vertical="center" wrapText="1"/>
    </xf>
    <xf numFmtId="0" fontId="17" fillId="0" borderId="17" xfId="4" applyFont="1" applyFill="1" applyBorder="1" applyAlignment="1" applyProtection="1">
      <alignment vertical="center" wrapText="1"/>
    </xf>
    <xf numFmtId="165" fontId="20" fillId="0" borderId="7" xfId="4" applyNumberFormat="1" applyFont="1" applyFill="1" applyBorder="1" applyAlignment="1" applyProtection="1">
      <alignment horizontal="center" vertical="center" wrapText="1"/>
    </xf>
    <xf numFmtId="2" fontId="5" fillId="5" borderId="1" xfId="2" applyNumberFormat="1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center"/>
    </xf>
    <xf numFmtId="44" fontId="2" fillId="0" borderId="0" xfId="4" applyNumberFormat="1"/>
    <xf numFmtId="44" fontId="29" fillId="2" borderId="29" xfId="2" applyFont="1" applyFill="1" applyBorder="1" applyAlignment="1" applyProtection="1">
      <alignment vertical="center" wrapText="1"/>
    </xf>
    <xf numFmtId="44" fontId="24" fillId="2" borderId="29" xfId="2" applyFont="1" applyFill="1" applyBorder="1" applyAlignment="1" applyProtection="1">
      <alignment vertical="center" wrapText="1"/>
    </xf>
    <xf numFmtId="0" fontId="16" fillId="0" borderId="3" xfId="4" applyFont="1" applyFill="1" applyBorder="1" applyAlignment="1" applyProtection="1">
      <alignment horizontal="left" vertical="center" wrapText="1"/>
    </xf>
    <xf numFmtId="0" fontId="16" fillId="0" borderId="30" xfId="4" applyFont="1" applyFill="1" applyBorder="1" applyAlignment="1" applyProtection="1">
      <alignment horizontal="left" vertical="center" wrapText="1"/>
    </xf>
    <xf numFmtId="2" fontId="7" fillId="5" borderId="1" xfId="2" applyNumberFormat="1" applyFont="1" applyFill="1" applyBorder="1" applyAlignment="1" applyProtection="1">
      <alignment horizontal="center" vertical="center"/>
      <protection locked="0"/>
    </xf>
    <xf numFmtId="0" fontId="1" fillId="0" borderId="0" xfId="4" applyFont="1"/>
    <xf numFmtId="0" fontId="31" fillId="0" borderId="0" xfId="0" applyFont="1" applyAlignment="1">
      <alignment horizontal="left" vertical="center" indent="4"/>
    </xf>
    <xf numFmtId="0" fontId="11" fillId="0" borderId="0" xfId="0" applyFont="1"/>
    <xf numFmtId="0" fontId="31" fillId="0" borderId="27" xfId="0" applyFont="1" applyBorder="1" applyAlignment="1">
      <alignment horizontal="center" vertical="center" wrapText="1"/>
    </xf>
    <xf numFmtId="0" fontId="33" fillId="0" borderId="0" xfId="4" applyFont="1"/>
    <xf numFmtId="0" fontId="34" fillId="0" borderId="0" xfId="4" applyFont="1" applyAlignment="1">
      <alignment vertical="center"/>
    </xf>
    <xf numFmtId="0" fontId="1" fillId="0" borderId="0" xfId="4" applyFont="1" applyAlignment="1">
      <alignment horizontal="center"/>
    </xf>
    <xf numFmtId="0" fontId="35" fillId="0" borderId="0" xfId="4" applyFont="1" applyAlignment="1">
      <alignment vertical="center"/>
    </xf>
    <xf numFmtId="0" fontId="17" fillId="0" borderId="8" xfId="4" applyFont="1" applyFill="1" applyBorder="1" applyAlignment="1" applyProtection="1">
      <alignment horizontal="left" vertical="center" wrapText="1"/>
    </xf>
    <xf numFmtId="0" fontId="17" fillId="0" borderId="31" xfId="4" applyFont="1" applyFill="1" applyBorder="1" applyAlignment="1" applyProtection="1">
      <alignment horizontal="left" vertical="center" wrapText="1"/>
    </xf>
    <xf numFmtId="0" fontId="28" fillId="0" borderId="8" xfId="0" applyFont="1" applyFill="1" applyBorder="1" applyAlignment="1">
      <alignment vertical="center"/>
    </xf>
    <xf numFmtId="44" fontId="29" fillId="3" borderId="0" xfId="2" applyFont="1" applyFill="1" applyBorder="1" applyAlignment="1" applyProtection="1">
      <alignment vertical="center" wrapText="1"/>
    </xf>
    <xf numFmtId="0" fontId="2" fillId="0" borderId="9" xfId="4" applyBorder="1"/>
    <xf numFmtId="0" fontId="2" fillId="0" borderId="8" xfId="4" applyBorder="1"/>
    <xf numFmtId="0" fontId="36" fillId="0" borderId="9" xfId="4" applyFont="1" applyBorder="1" applyAlignment="1">
      <alignment horizontal="center"/>
    </xf>
    <xf numFmtId="0" fontId="36" fillId="0" borderId="8" xfId="4" applyFont="1" applyBorder="1" applyAlignment="1">
      <alignment horizontal="center"/>
    </xf>
    <xf numFmtId="0" fontId="36" fillId="0" borderId="1" xfId="4" applyFont="1" applyBorder="1" applyAlignment="1">
      <alignment horizontal="center" vertical="center"/>
    </xf>
    <xf numFmtId="165" fontId="5" fillId="5" borderId="1" xfId="2" applyNumberFormat="1" applyFont="1" applyFill="1" applyBorder="1" applyAlignment="1" applyProtection="1">
      <alignment horizontal="center"/>
      <protection locked="0"/>
    </xf>
    <xf numFmtId="0" fontId="2" fillId="0" borderId="0" xfId="4" applyAlignment="1">
      <alignment horizontal="left"/>
    </xf>
    <xf numFmtId="0" fontId="31" fillId="0" borderId="28" xfId="0" applyFont="1" applyBorder="1" applyAlignment="1">
      <alignment horizontal="left" vertical="center" wrapText="1"/>
    </xf>
    <xf numFmtId="2" fontId="32" fillId="0" borderId="28" xfId="0" applyNumberFormat="1" applyFont="1" applyBorder="1" applyAlignment="1">
      <alignment horizontal="center" vertical="center" wrapText="1"/>
    </xf>
    <xf numFmtId="165" fontId="0" fillId="5" borderId="1" xfId="2" applyNumberFormat="1" applyFont="1" applyFill="1" applyBorder="1" applyProtection="1">
      <protection locked="0"/>
    </xf>
    <xf numFmtId="49" fontId="16" fillId="0" borderId="3" xfId="4" applyNumberFormat="1" applyFont="1" applyBorder="1" applyAlignment="1" applyProtection="1">
      <alignment horizontal="center"/>
      <protection hidden="1"/>
    </xf>
    <xf numFmtId="49" fontId="16" fillId="0" borderId="0" xfId="4" applyNumberFormat="1" applyFont="1" applyBorder="1" applyAlignment="1" applyProtection="1">
      <alignment horizontal="center"/>
    </xf>
    <xf numFmtId="164" fontId="18" fillId="0" borderId="1" xfId="4" applyNumberFormat="1" applyFont="1" applyFill="1" applyBorder="1" applyAlignment="1" applyProtection="1">
      <alignment horizontal="center" vertical="center" wrapText="1"/>
      <protection hidden="1"/>
    </xf>
    <xf numFmtId="165" fontId="20" fillId="0" borderId="1" xfId="4" applyNumberFormat="1" applyFont="1" applyFill="1" applyBorder="1" applyAlignment="1" applyProtection="1">
      <alignment horizontal="center" vertical="center" wrapText="1"/>
      <protection hidden="1"/>
    </xf>
    <xf numFmtId="165" fontId="20" fillId="0" borderId="1" xfId="5" applyNumberFormat="1" applyFont="1" applyFill="1" applyBorder="1" applyAlignment="1" applyProtection="1">
      <alignment horizontal="center" vertical="center"/>
      <protection hidden="1"/>
    </xf>
    <xf numFmtId="44" fontId="27" fillId="0" borderId="1" xfId="0" applyNumberFormat="1" applyFont="1" applyBorder="1" applyProtection="1">
      <protection hidden="1"/>
    </xf>
    <xf numFmtId="44" fontId="27" fillId="0" borderId="1" xfId="2" applyFont="1" applyBorder="1" applyProtection="1">
      <protection hidden="1"/>
    </xf>
    <xf numFmtId="44" fontId="29" fillId="2" borderId="29" xfId="2" applyFont="1" applyFill="1" applyBorder="1" applyAlignment="1" applyProtection="1">
      <alignment vertical="center" wrapText="1"/>
      <protection hidden="1"/>
    </xf>
    <xf numFmtId="0" fontId="27" fillId="0" borderId="0" xfId="0" applyFont="1" applyProtection="1"/>
    <xf numFmtId="2" fontId="5" fillId="3" borderId="7" xfId="2" applyNumberFormat="1" applyFont="1" applyFill="1" applyBorder="1" applyAlignment="1" applyProtection="1">
      <alignment horizontal="center"/>
    </xf>
    <xf numFmtId="0" fontId="0" fillId="0" borderId="0" xfId="0" applyProtection="1">
      <protection hidden="1"/>
    </xf>
    <xf numFmtId="43" fontId="3" fillId="5" borderId="1" xfId="1" applyFont="1" applyFill="1" applyBorder="1" applyProtection="1">
      <protection locked="0" hidden="1"/>
    </xf>
    <xf numFmtId="0" fontId="3" fillId="0" borderId="0" xfId="0" applyFont="1" applyProtection="1">
      <protection hidden="1"/>
    </xf>
    <xf numFmtId="43" fontId="0" fillId="0" borderId="0" xfId="1" applyFont="1" applyAlignment="1" applyProtection="1">
      <alignment horizontal="left"/>
      <protection hidden="1"/>
    </xf>
    <xf numFmtId="43" fontId="0" fillId="0" borderId="0" xfId="1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43" fontId="9" fillId="0" borderId="0" xfId="1" applyFont="1" applyAlignment="1" applyProtection="1">
      <alignment horizontal="center" vertical="center"/>
      <protection hidden="1"/>
    </xf>
    <xf numFmtId="43" fontId="0" fillId="0" borderId="0" xfId="1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/>
    </xf>
    <xf numFmtId="43" fontId="9" fillId="0" borderId="0" xfId="1" applyFont="1" applyAlignment="1" applyProtection="1">
      <alignment horizontal="right" vertical="center"/>
      <protection hidden="1"/>
    </xf>
    <xf numFmtId="43" fontId="10" fillId="0" borderId="0" xfId="1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1" fillId="2" borderId="23" xfId="0" applyFont="1" applyFill="1" applyBorder="1" applyAlignment="1" applyProtection="1">
      <alignment horizontal="center" vertical="center" wrapText="1"/>
      <protection hidden="1"/>
    </xf>
    <xf numFmtId="9" fontId="11" fillId="2" borderId="24" xfId="3" applyFont="1" applyFill="1" applyBorder="1" applyAlignment="1" applyProtection="1">
      <alignment horizontal="center" vertical="center" wrapText="1"/>
      <protection hidden="1"/>
    </xf>
    <xf numFmtId="9" fontId="11" fillId="2" borderId="25" xfId="3" applyFont="1" applyFill="1" applyBorder="1" applyAlignment="1" applyProtection="1">
      <alignment horizontal="center" vertical="center" wrapText="1"/>
      <protection hidden="1"/>
    </xf>
    <xf numFmtId="0" fontId="11" fillId="2" borderId="10" xfId="0" applyFont="1" applyFill="1" applyBorder="1" applyAlignment="1" applyProtection="1">
      <alignment horizontal="center" vertical="center" wrapText="1"/>
      <protection hidden="1"/>
    </xf>
    <xf numFmtId="9" fontId="0" fillId="0" borderId="0" xfId="3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1" applyNumberFormat="1" applyFont="1" applyAlignment="1" applyProtection="1">
      <alignment horizontal="center"/>
      <protection hidden="1"/>
    </xf>
    <xf numFmtId="43" fontId="3" fillId="5" borderId="12" xfId="1" applyFont="1" applyFill="1" applyBorder="1" applyProtection="1">
      <protection locked="0" hidden="1"/>
    </xf>
    <xf numFmtId="43" fontId="3" fillId="5" borderId="20" xfId="1" applyFont="1" applyFill="1" applyBorder="1" applyProtection="1">
      <protection locked="0" hidden="1"/>
    </xf>
    <xf numFmtId="43" fontId="3" fillId="5" borderId="21" xfId="1" applyFont="1" applyFill="1" applyBorder="1" applyProtection="1">
      <protection locked="0" hidden="1"/>
    </xf>
    <xf numFmtId="43" fontId="3" fillId="5" borderId="22" xfId="1" applyFont="1" applyFill="1" applyBorder="1" applyProtection="1">
      <protection locked="0" hidden="1"/>
    </xf>
    <xf numFmtId="167" fontId="3" fillId="5" borderId="1" xfId="1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Protection="1"/>
    <xf numFmtId="0" fontId="7" fillId="0" borderId="0" xfId="0" applyFont="1" applyProtection="1"/>
    <xf numFmtId="49" fontId="0" fillId="0" borderId="0" xfId="0" applyNumberFormat="1" applyProtection="1"/>
    <xf numFmtId="0" fontId="41" fillId="0" borderId="0" xfId="0" applyNumberFormat="1" applyFont="1" applyProtection="1"/>
    <xf numFmtId="0" fontId="41" fillId="0" borderId="0" xfId="0" applyFont="1" applyProtection="1"/>
    <xf numFmtId="0" fontId="40" fillId="0" borderId="0" xfId="0" applyFont="1" applyProtection="1"/>
    <xf numFmtId="44" fontId="40" fillId="0" borderId="0" xfId="2" applyFont="1" applyProtection="1"/>
    <xf numFmtId="0" fontId="3" fillId="7" borderId="1" xfId="0" quotePrefix="1" applyFont="1" applyFill="1" applyBorder="1" applyAlignment="1" applyProtection="1">
      <alignment horizontal="left"/>
    </xf>
    <xf numFmtId="44" fontId="3" fillId="5" borderId="1" xfId="2" applyFont="1" applyFill="1" applyBorder="1" applyProtection="1">
      <protection locked="0"/>
    </xf>
    <xf numFmtId="0" fontId="3" fillId="0" borderId="1" xfId="0" applyFont="1" applyBorder="1" applyProtection="1"/>
    <xf numFmtId="44" fontId="0" fillId="0" borderId="1" xfId="2" applyFont="1" applyBorder="1" applyProtection="1"/>
    <xf numFmtId="0" fontId="3" fillId="6" borderId="1" xfId="0" quotePrefix="1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vertical="center" wrapText="1"/>
    </xf>
    <xf numFmtId="44" fontId="0" fillId="5" borderId="1" xfId="2" applyFont="1" applyFill="1" applyBorder="1" applyProtection="1">
      <protection locked="0"/>
    </xf>
    <xf numFmtId="44" fontId="3" fillId="0" borderId="1" xfId="0" applyNumberFormat="1" applyFont="1" applyBorder="1" applyProtection="1"/>
    <xf numFmtId="0" fontId="3" fillId="0" borderId="1" xfId="0" quotePrefix="1" applyFont="1" applyBorder="1" applyProtection="1"/>
    <xf numFmtId="43" fontId="0" fillId="0" borderId="1" xfId="1" applyFont="1" applyBorder="1" applyProtection="1"/>
    <xf numFmtId="43" fontId="3" fillId="0" borderId="1" xfId="1" applyFont="1" applyBorder="1" applyProtection="1"/>
    <xf numFmtId="0" fontId="3" fillId="0" borderId="0" xfId="0" quotePrefix="1" applyFont="1" applyBorder="1" applyProtection="1"/>
    <xf numFmtId="43" fontId="0" fillId="0" borderId="0" xfId="1" applyFont="1" applyBorder="1" applyProtection="1"/>
    <xf numFmtId="43" fontId="3" fillId="0" borderId="0" xfId="1" applyFont="1" applyBorder="1" applyProtection="1"/>
    <xf numFmtId="0" fontId="5" fillId="7" borderId="11" xfId="0" quotePrefix="1" applyFont="1" applyFill="1" applyBorder="1" applyAlignment="1" applyProtection="1">
      <alignment wrapText="1"/>
    </xf>
    <xf numFmtId="44" fontId="0" fillId="0" borderId="8" xfId="2" applyFont="1" applyBorder="1" applyProtection="1"/>
    <xf numFmtId="44" fontId="3" fillId="0" borderId="1" xfId="2" applyFont="1" applyBorder="1" applyProtection="1"/>
    <xf numFmtId="0" fontId="3" fillId="7" borderId="2" xfId="0" quotePrefix="1" applyFont="1" applyFill="1" applyBorder="1" applyAlignment="1" applyProtection="1">
      <alignment horizontal="center"/>
    </xf>
    <xf numFmtId="43" fontId="3" fillId="5" borderId="8" xfId="1" applyFont="1" applyFill="1" applyBorder="1" applyProtection="1">
      <protection locked="0"/>
    </xf>
    <xf numFmtId="0" fontId="3" fillId="7" borderId="10" xfId="0" quotePrefix="1" applyFont="1" applyFill="1" applyBorder="1" applyAlignment="1" applyProtection="1">
      <alignment horizontal="center"/>
    </xf>
    <xf numFmtId="43" fontId="0" fillId="3" borderId="8" xfId="1" applyFont="1" applyFill="1" applyBorder="1" applyProtection="1"/>
    <xf numFmtId="0" fontId="5" fillId="7" borderId="2" xfId="0" quotePrefix="1" applyFont="1" applyFill="1" applyBorder="1" applyAlignment="1" applyProtection="1">
      <alignment horizontal="left"/>
    </xf>
    <xf numFmtId="43" fontId="3" fillId="5" borderId="1" xfId="1" applyFont="1" applyFill="1" applyBorder="1" applyProtection="1">
      <protection locked="0"/>
    </xf>
    <xf numFmtId="43" fontId="0" fillId="5" borderId="1" xfId="1" applyFont="1" applyFill="1" applyBorder="1" applyProtection="1">
      <protection locked="0"/>
    </xf>
    <xf numFmtId="44" fontId="0" fillId="0" borderId="0" xfId="0" applyNumberFormat="1" applyProtection="1"/>
    <xf numFmtId="2" fontId="0" fillId="3" borderId="8" xfId="1" applyNumberFormat="1" applyFont="1" applyFill="1" applyBorder="1" applyProtection="1"/>
    <xf numFmtId="2" fontId="0" fillId="3" borderId="1" xfId="1" applyNumberFormat="1" applyFont="1" applyFill="1" applyBorder="1" applyProtection="1"/>
    <xf numFmtId="44" fontId="5" fillId="0" borderId="1" xfId="2" applyFont="1" applyBorder="1" applyProtection="1"/>
    <xf numFmtId="0" fontId="5" fillId="0" borderId="0" xfId="0" applyFont="1" applyProtection="1"/>
    <xf numFmtId="0" fontId="5" fillId="7" borderId="10" xfId="0" quotePrefix="1" applyFont="1" applyFill="1" applyBorder="1" applyAlignment="1" applyProtection="1">
      <alignment horizontal="left"/>
    </xf>
    <xf numFmtId="2" fontId="0" fillId="0" borderId="31" xfId="2" applyNumberFormat="1" applyFont="1" applyBorder="1" applyProtection="1"/>
    <xf numFmtId="2" fontId="0" fillId="0" borderId="32" xfId="2" applyNumberFormat="1" applyFont="1" applyBorder="1" applyProtection="1"/>
    <xf numFmtId="0" fontId="5" fillId="6" borderId="11" xfId="0" quotePrefix="1" applyFont="1" applyFill="1" applyBorder="1" applyProtection="1"/>
    <xf numFmtId="44" fontId="0" fillId="0" borderId="8" xfId="2" applyFont="1" applyFill="1" applyBorder="1" applyProtection="1"/>
    <xf numFmtId="0" fontId="3" fillId="6" borderId="2" xfId="0" quotePrefix="1" applyFont="1" applyFill="1" applyBorder="1" applyAlignment="1" applyProtection="1">
      <alignment horizontal="center"/>
    </xf>
    <xf numFmtId="43" fontId="3" fillId="0" borderId="1" xfId="1" applyFont="1" applyFill="1" applyBorder="1" applyProtection="1"/>
    <xf numFmtId="0" fontId="3" fillId="6" borderId="10" xfId="0" quotePrefix="1" applyFont="1" applyFill="1" applyBorder="1" applyAlignment="1" applyProtection="1">
      <alignment horizontal="center"/>
    </xf>
    <xf numFmtId="0" fontId="5" fillId="6" borderId="2" xfId="0" quotePrefix="1" applyFont="1" applyFill="1" applyBorder="1" applyAlignment="1" applyProtection="1">
      <alignment horizontal="left"/>
    </xf>
    <xf numFmtId="44" fontId="0" fillId="0" borderId="1" xfId="2" applyFont="1" applyFill="1" applyBorder="1" applyProtection="1"/>
    <xf numFmtId="44" fontId="5" fillId="0" borderId="8" xfId="2" applyFont="1" applyBorder="1" applyProtection="1"/>
    <xf numFmtId="0" fontId="5" fillId="6" borderId="2" xfId="0" quotePrefix="1" applyFont="1" applyFill="1" applyBorder="1" applyProtection="1"/>
    <xf numFmtId="0" fontId="5" fillId="6" borderId="10" xfId="0" quotePrefix="1" applyFont="1" applyFill="1" applyBorder="1" applyProtection="1"/>
    <xf numFmtId="0" fontId="3" fillId="0" borderId="0" xfId="0" quotePrefix="1" applyFont="1" applyProtection="1"/>
    <xf numFmtId="44" fontId="3" fillId="0" borderId="0" xfId="0" applyNumberFormat="1" applyFont="1" applyProtection="1"/>
    <xf numFmtId="0" fontId="3" fillId="0" borderId="1" xfId="0" applyFont="1" applyBorder="1" applyAlignment="1" applyProtection="1">
      <alignment vertical="center" wrapText="1"/>
    </xf>
    <xf numFmtId="9" fontId="0" fillId="0" borderId="1" xfId="3" applyFont="1" applyBorder="1" applyAlignment="1" applyProtection="1">
      <alignment horizontal="center"/>
    </xf>
    <xf numFmtId="0" fontId="6" fillId="4" borderId="0" xfId="0" applyFont="1" applyFill="1" applyProtection="1"/>
    <xf numFmtId="165" fontId="6" fillId="4" borderId="1" xfId="0" applyNumberFormat="1" applyFont="1" applyFill="1" applyBorder="1" applyProtection="1"/>
    <xf numFmtId="0" fontId="3" fillId="0" borderId="0" xfId="0" applyFont="1" applyProtection="1"/>
    <xf numFmtId="44" fontId="3" fillId="0" borderId="8" xfId="2" applyFont="1" applyBorder="1" applyProtection="1"/>
    <xf numFmtId="0" fontId="7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12" fillId="0" borderId="1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1" fillId="2" borderId="9" xfId="0" applyFont="1" applyFill="1" applyBorder="1" applyAlignment="1" applyProtection="1">
      <alignment horizontal="center" vertical="center" wrapText="1"/>
      <protection hidden="1"/>
    </xf>
    <xf numFmtId="0" fontId="11" fillId="2" borderId="7" xfId="0" applyFont="1" applyFill="1" applyBorder="1" applyAlignment="1" applyProtection="1">
      <alignment horizontal="center" vertical="center" wrapText="1"/>
      <protection hidden="1"/>
    </xf>
    <xf numFmtId="0" fontId="11" fillId="2" borderId="8" xfId="0" applyFont="1" applyFill="1" applyBorder="1" applyAlignment="1" applyProtection="1">
      <alignment horizontal="center" vertical="center" wrapText="1"/>
      <protection hidden="1"/>
    </xf>
    <xf numFmtId="0" fontId="11" fillId="2" borderId="11" xfId="0" applyFont="1" applyFill="1" applyBorder="1" applyAlignment="1" applyProtection="1">
      <alignment horizontal="center" vertical="center" wrapText="1"/>
      <protection hidden="1"/>
    </xf>
    <xf numFmtId="0" fontId="11" fillId="2" borderId="10" xfId="0" applyFont="1" applyFill="1" applyBorder="1" applyAlignment="1" applyProtection="1">
      <alignment horizontal="center" vertical="center" wrapText="1"/>
      <protection hidden="1"/>
    </xf>
    <xf numFmtId="44" fontId="3" fillId="5" borderId="0" xfId="2" applyFont="1" applyFill="1" applyAlignment="1" applyProtection="1">
      <alignment horizontal="center"/>
      <protection locked="0" hidden="1"/>
    </xf>
    <xf numFmtId="43" fontId="6" fillId="0" borderId="1" xfId="1" applyFont="1" applyBorder="1" applyAlignment="1" applyProtection="1">
      <alignment horizontal="center"/>
      <protection hidden="1"/>
    </xf>
    <xf numFmtId="0" fontId="25" fillId="7" borderId="11" xfId="0" applyFont="1" applyFill="1" applyBorder="1" applyAlignment="1" applyProtection="1">
      <alignment horizontal="center" vertical="center"/>
    </xf>
    <xf numFmtId="0" fontId="25" fillId="7" borderId="2" xfId="0" applyFont="1" applyFill="1" applyBorder="1" applyAlignment="1" applyProtection="1">
      <alignment horizontal="center" vertical="center"/>
    </xf>
    <xf numFmtId="0" fontId="25" fillId="7" borderId="10" xfId="0" applyFont="1" applyFill="1" applyBorder="1" applyAlignment="1" applyProtection="1">
      <alignment horizontal="center" vertical="center"/>
    </xf>
    <xf numFmtId="0" fontId="25" fillId="6" borderId="11" xfId="0" applyFont="1" applyFill="1" applyBorder="1" applyAlignment="1" applyProtection="1">
      <alignment horizontal="center" vertical="center"/>
    </xf>
    <xf numFmtId="0" fontId="25" fillId="6" borderId="2" xfId="0" applyFont="1" applyFill="1" applyBorder="1" applyAlignment="1" applyProtection="1">
      <alignment horizontal="center" vertical="center"/>
    </xf>
    <xf numFmtId="0" fontId="25" fillId="6" borderId="33" xfId="0" applyFont="1" applyFill="1" applyBorder="1" applyAlignment="1" applyProtection="1">
      <alignment horizontal="center" vertical="center"/>
    </xf>
    <xf numFmtId="0" fontId="25" fillId="6" borderId="34" xfId="0" applyFont="1" applyFill="1" applyBorder="1" applyAlignment="1" applyProtection="1">
      <alignment horizontal="center" vertical="center"/>
    </xf>
    <xf numFmtId="0" fontId="3" fillId="0" borderId="0" xfId="2" applyNumberFormat="1" applyFont="1" applyFill="1" applyAlignment="1" applyProtection="1">
      <alignment horizontal="center"/>
    </xf>
    <xf numFmtId="0" fontId="36" fillId="0" borderId="11" xfId="4" applyFont="1" applyBorder="1" applyAlignment="1">
      <alignment horizontal="center" vertical="center"/>
    </xf>
    <xf numFmtId="0" fontId="36" fillId="0" borderId="10" xfId="4" applyFont="1" applyBorder="1" applyAlignment="1">
      <alignment horizontal="center" vertical="center"/>
    </xf>
    <xf numFmtId="0" fontId="38" fillId="0" borderId="0" xfId="4" applyFont="1" applyAlignment="1">
      <alignment horizontal="center" vertical="center" wrapText="1"/>
    </xf>
    <xf numFmtId="0" fontId="36" fillId="0" borderId="2" xfId="4" applyFont="1" applyBorder="1" applyAlignment="1">
      <alignment horizontal="center" vertical="center"/>
    </xf>
    <xf numFmtId="0" fontId="19" fillId="2" borderId="8" xfId="4" applyFont="1" applyFill="1" applyBorder="1" applyAlignment="1" applyProtection="1">
      <alignment horizontal="center" vertical="top" wrapText="1"/>
    </xf>
    <xf numFmtId="0" fontId="19" fillId="2" borderId="1" xfId="4" applyFont="1" applyFill="1" applyBorder="1" applyAlignment="1" applyProtection="1">
      <alignment horizontal="center" vertical="top" wrapText="1"/>
    </xf>
    <xf numFmtId="0" fontId="19" fillId="2" borderId="26" xfId="4" applyFont="1" applyFill="1" applyBorder="1" applyAlignment="1" applyProtection="1">
      <alignment horizontal="center" vertical="top" wrapText="1"/>
    </xf>
    <xf numFmtId="0" fontId="24" fillId="2" borderId="14" xfId="4" applyFont="1" applyFill="1" applyBorder="1" applyAlignment="1" applyProtection="1">
      <alignment horizontal="center" vertical="center" wrapText="1"/>
    </xf>
    <xf numFmtId="0" fontId="24" fillId="2" borderId="15" xfId="4" applyFont="1" applyFill="1" applyBorder="1" applyAlignment="1" applyProtection="1">
      <alignment horizontal="center" vertical="center" wrapText="1"/>
    </xf>
    <xf numFmtId="0" fontId="29" fillId="2" borderId="17" xfId="4" applyFont="1" applyFill="1" applyBorder="1" applyAlignment="1" applyProtection="1">
      <alignment horizontal="center" vertical="center" wrapText="1"/>
    </xf>
    <xf numFmtId="0" fontId="29" fillId="2" borderId="15" xfId="4" applyFont="1" applyFill="1" applyBorder="1" applyAlignment="1" applyProtection="1">
      <alignment horizontal="center" vertical="center" wrapText="1"/>
    </xf>
    <xf numFmtId="0" fontId="16" fillId="0" borderId="4" xfId="4" applyFont="1" applyFill="1" applyBorder="1" applyAlignment="1" applyProtection="1">
      <alignment horizontal="left" vertical="center" wrapText="1"/>
    </xf>
    <xf numFmtId="0" fontId="16" fillId="0" borderId="5" xfId="4" applyFont="1" applyFill="1" applyBorder="1" applyAlignment="1" applyProtection="1">
      <alignment horizontal="left" vertical="center" wrapText="1"/>
    </xf>
    <xf numFmtId="0" fontId="19" fillId="2" borderId="6" xfId="4" applyFont="1" applyFill="1" applyBorder="1" applyAlignment="1" applyProtection="1">
      <alignment horizontal="center" vertical="top" wrapText="1"/>
    </xf>
    <xf numFmtId="165" fontId="20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18" fillId="0" borderId="7" xfId="4" applyFont="1" applyFill="1" applyBorder="1" applyAlignment="1" applyProtection="1">
      <alignment horizontal="left" vertical="center" wrapText="1"/>
    </xf>
    <xf numFmtId="0" fontId="18" fillId="0" borderId="8" xfId="4" applyFont="1" applyFill="1" applyBorder="1" applyAlignment="1" applyProtection="1">
      <alignment horizontal="left" vertical="center" wrapText="1"/>
    </xf>
    <xf numFmtId="0" fontId="17" fillId="0" borderId="13" xfId="4" applyFont="1" applyFill="1" applyBorder="1" applyAlignment="1" applyProtection="1">
      <alignment vertical="center" wrapText="1"/>
    </xf>
  </cellXfs>
  <cellStyles count="6">
    <cellStyle name="Milliers" xfId="1" builtinId="3"/>
    <cellStyle name="Milliers_drtefp commission n1 - 04 05 2004" xfId="5"/>
    <cellStyle name="Monétaire" xfId="2" builtinId="4"/>
    <cellStyle name="Normal" xfId="0" builtinId="0"/>
    <cellStyle name="Normal 2" xfId="4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Pyramide des âges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'Profil salariés'!$C$6</c:f>
              <c:strCache>
                <c:ptCount val="1"/>
                <c:pt idx="0">
                  <c:v>Effectif physique 
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'Profil salariés'!$B$7:$B$17</c:f>
              <c:strCache>
                <c:ptCount val="11"/>
                <c:pt idx="0">
                  <c:v>&lt;20</c:v>
                </c:pt>
                <c:pt idx="1">
                  <c:v>20 à 24</c:v>
                </c:pt>
                <c:pt idx="2">
                  <c:v>25 à 29</c:v>
                </c:pt>
                <c:pt idx="3">
                  <c:v>30 à 34</c:v>
                </c:pt>
                <c:pt idx="4">
                  <c:v>35 à 39</c:v>
                </c:pt>
                <c:pt idx="5">
                  <c:v>40 à 44</c:v>
                </c:pt>
                <c:pt idx="6">
                  <c:v>45 à 49</c:v>
                </c:pt>
                <c:pt idx="7">
                  <c:v>50 à 54</c:v>
                </c:pt>
                <c:pt idx="8">
                  <c:v>55 à 59</c:v>
                </c:pt>
                <c:pt idx="9">
                  <c:v>60 à 64</c:v>
                </c:pt>
                <c:pt idx="10">
                  <c:v>65 et +</c:v>
                </c:pt>
              </c:strCache>
            </c:strRef>
          </c:cat>
          <c:val>
            <c:numRef>
              <c:f>'Profil salariés'!$C$7:$C$17</c:f>
              <c:numCache>
                <c:formatCode>_(* #,##0.00_);_(* \(#,##0.00\);_(* "-"??_);_(@_)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5249-4C73-ACFF-D485BD3EAAF2}"/>
            </c:ext>
          </c:extLst>
        </c:ser>
        <c:ser>
          <c:idx val="1"/>
          <c:order val="1"/>
          <c:tx>
            <c:strRef>
              <c:f>'Profil salariés'!$D$6</c:f>
              <c:strCache>
                <c:ptCount val="1"/>
                <c:pt idx="0">
                  <c:v>Effectif physique 
 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'Profil salariés'!$B$7:$B$17</c:f>
              <c:strCache>
                <c:ptCount val="11"/>
                <c:pt idx="0">
                  <c:v>&lt;20</c:v>
                </c:pt>
                <c:pt idx="1">
                  <c:v>20 à 24</c:v>
                </c:pt>
                <c:pt idx="2">
                  <c:v>25 à 29</c:v>
                </c:pt>
                <c:pt idx="3">
                  <c:v>30 à 34</c:v>
                </c:pt>
                <c:pt idx="4">
                  <c:v>35 à 39</c:v>
                </c:pt>
                <c:pt idx="5">
                  <c:v>40 à 44</c:v>
                </c:pt>
                <c:pt idx="6">
                  <c:v>45 à 49</c:v>
                </c:pt>
                <c:pt idx="7">
                  <c:v>50 à 54</c:v>
                </c:pt>
                <c:pt idx="8">
                  <c:v>55 à 59</c:v>
                </c:pt>
                <c:pt idx="9">
                  <c:v>60 à 64</c:v>
                </c:pt>
                <c:pt idx="10">
                  <c:v>65 et +</c:v>
                </c:pt>
              </c:strCache>
            </c:strRef>
          </c:cat>
          <c:val>
            <c:numRef>
              <c:f>'Profil salariés'!$D$7:$D$17</c:f>
              <c:numCache>
                <c:formatCode>_(* #,##0.00_);_(* \(#,##0.00\);_(* "-"??_);_(@_)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5249-4C73-ACFF-D485BD3EA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4740352"/>
        <c:axId val="464739696"/>
      </c:barChart>
      <c:catAx>
        <c:axId val="46474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739696"/>
        <c:crosses val="autoZero"/>
        <c:auto val="1"/>
        <c:lblAlgn val="ctr"/>
        <c:lblOffset val="100"/>
        <c:noMultiLvlLbl val="0"/>
      </c:catAx>
      <c:valAx>
        <c:axId val="46473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74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Niveau Etudes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EFD-45FE-AC93-A2BB980D40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EFD-45FE-AC93-A2BB980D40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EFD-45FE-AC93-A2BB980D401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EFD-45FE-AC93-A2BB980D401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EFD-45FE-AC93-A2BB980D401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EFD-45FE-AC93-A2BB980D40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'Profil salariés'!$E$24:$J$24</c:f>
              <c:strCache>
                <c:ptCount val="6"/>
                <c:pt idx="0">
                  <c:v>infra V</c:v>
                </c:pt>
                <c:pt idx="1">
                  <c:v>V</c:v>
                </c:pt>
                <c:pt idx="2">
                  <c:v>IV</c:v>
                </c:pt>
                <c:pt idx="3">
                  <c:v>III</c:v>
                </c:pt>
                <c:pt idx="4">
                  <c:v>II</c:v>
                </c:pt>
                <c:pt idx="5">
                  <c:v>I</c:v>
                </c:pt>
              </c:strCache>
            </c:strRef>
          </c:cat>
          <c:val>
            <c:numRef>
              <c:f>'Profil salariés'!$E$26:$J$26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6E-4CF6-B18B-CED7BBF8BA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278295</xdr:colOff>
      <xdr:row>4</xdr:row>
      <xdr:rowOff>76201</xdr:rowOff>
    </xdr:from>
    <xdr:to>
      <xdr:col>11</xdr:col>
      <xdr:colOff>947530</xdr:colOff>
      <xdr:row>18</xdr:row>
      <xdr:rowOff>175592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294408</xdr:colOff>
      <xdr:row>28</xdr:row>
      <xdr:rowOff>31173</xdr:rowOff>
    </xdr:from>
    <xdr:to>
      <xdr:col>11</xdr:col>
      <xdr:colOff>285749</xdr:colOff>
      <xdr:row>44</xdr:row>
      <xdr:rowOff>107373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2"/>
  <sheetViews>
    <sheetView showGridLines="0" showRowColHeaders="0" zoomScale="88" zoomScaleNormal="115" workbookViewId="0">
      <selection activeCell="C3" sqref="C3:K3"/>
    </sheetView>
  </sheetViews>
  <sheetFormatPr baseColWidth="10" defaultColWidth="11.53125" defaultRowHeight="12.75"/>
  <cols>
    <col min="1" max="1" width="3.19921875" style="49" customWidth="1"/>
    <col min="2" max="2" width="19" style="49" customWidth="1"/>
    <col min="3" max="4" width="19.796875" style="53" customWidth="1"/>
    <col min="5" max="5" width="10.1328125" style="52" bestFit="1" customWidth="1"/>
    <col min="6" max="7" width="7.1328125" style="52" customWidth="1"/>
    <col min="8" max="8" width="8.46484375" style="52" bestFit="1" customWidth="1"/>
    <col min="9" max="9" width="7.19921875" style="52" bestFit="1" customWidth="1"/>
    <col min="10" max="10" width="7.1328125" style="52" customWidth="1"/>
    <col min="11" max="13" width="19.796875" style="53" customWidth="1"/>
    <col min="14" max="16384" width="11.53125" style="49"/>
  </cols>
  <sheetData>
    <row r="1" spans="2:13" ht="15">
      <c r="B1" s="141" t="s">
        <v>18</v>
      </c>
      <c r="C1" s="141"/>
      <c r="D1" s="141"/>
    </row>
    <row r="2" spans="2:13" ht="15">
      <c r="B2" s="54"/>
      <c r="C2" s="54"/>
      <c r="D2" s="54"/>
    </row>
    <row r="3" spans="2:13" ht="15">
      <c r="B3" s="54" t="s">
        <v>17</v>
      </c>
      <c r="C3" s="151"/>
      <c r="D3" s="151"/>
      <c r="E3" s="151"/>
      <c r="F3" s="151"/>
      <c r="G3" s="151"/>
      <c r="H3" s="151"/>
      <c r="I3" s="151"/>
      <c r="J3" s="151"/>
      <c r="K3" s="151"/>
    </row>
    <row r="4" spans="2:13" ht="15">
      <c r="B4" s="54"/>
      <c r="C4" s="55"/>
      <c r="D4" s="54"/>
    </row>
    <row r="5" spans="2:13" ht="14.65" thickBot="1">
      <c r="B5" s="142"/>
      <c r="C5" s="142"/>
      <c r="D5" s="56"/>
      <c r="E5" s="57"/>
      <c r="F5" s="57"/>
      <c r="G5" s="57"/>
      <c r="H5" s="57"/>
      <c r="I5" s="57"/>
      <c r="J5" s="57"/>
    </row>
    <row r="6" spans="2:13" ht="26.25">
      <c r="B6" s="58" t="s">
        <v>3</v>
      </c>
      <c r="C6" s="59" t="s">
        <v>23</v>
      </c>
      <c r="D6" s="60" t="s">
        <v>24</v>
      </c>
      <c r="E6" s="61" t="s">
        <v>4</v>
      </c>
      <c r="F6" s="61"/>
      <c r="G6" s="61"/>
      <c r="H6" s="61"/>
      <c r="I6" s="61"/>
      <c r="J6" s="61"/>
    </row>
    <row r="7" spans="2:13" ht="13.15">
      <c r="B7" s="58" t="s">
        <v>5</v>
      </c>
      <c r="C7" s="76"/>
      <c r="D7" s="77"/>
      <c r="E7" s="62">
        <f>C7+D7</f>
        <v>0</v>
      </c>
      <c r="F7" s="61"/>
      <c r="G7" s="61"/>
      <c r="H7" s="61"/>
      <c r="I7" s="61"/>
      <c r="J7" s="61"/>
      <c r="M7" s="63"/>
    </row>
    <row r="8" spans="2:13" ht="13.15">
      <c r="B8" s="58" t="s">
        <v>6</v>
      </c>
      <c r="C8" s="76"/>
      <c r="D8" s="77"/>
      <c r="E8" s="62">
        <f t="shared" ref="E8:E17" si="0">C8+D8</f>
        <v>0</v>
      </c>
      <c r="F8" s="61"/>
      <c r="G8" s="61"/>
      <c r="H8" s="61"/>
      <c r="I8" s="61"/>
      <c r="J8" s="61"/>
    </row>
    <row r="9" spans="2:13" ht="13.15">
      <c r="B9" s="58" t="s">
        <v>7</v>
      </c>
      <c r="C9" s="76"/>
      <c r="D9" s="77"/>
      <c r="E9" s="62">
        <f t="shared" si="0"/>
        <v>0</v>
      </c>
      <c r="F9" s="61"/>
      <c r="G9" s="61"/>
      <c r="H9" s="61"/>
      <c r="I9" s="61"/>
      <c r="J9" s="61"/>
    </row>
    <row r="10" spans="2:13" ht="13.15">
      <c r="B10" s="58" t="s">
        <v>8</v>
      </c>
      <c r="C10" s="76"/>
      <c r="D10" s="77"/>
      <c r="E10" s="62">
        <f t="shared" si="0"/>
        <v>0</v>
      </c>
      <c r="F10" s="61"/>
      <c r="G10" s="61"/>
      <c r="H10" s="61"/>
      <c r="I10" s="61"/>
      <c r="J10" s="61"/>
    </row>
    <row r="11" spans="2:13" ht="13.15">
      <c r="B11" s="58" t="s">
        <v>9</v>
      </c>
      <c r="C11" s="76"/>
      <c r="D11" s="77"/>
      <c r="E11" s="62">
        <f t="shared" si="0"/>
        <v>0</v>
      </c>
      <c r="F11" s="61"/>
      <c r="G11" s="61"/>
      <c r="H11" s="61"/>
      <c r="I11" s="61"/>
      <c r="J11" s="61"/>
    </row>
    <row r="12" spans="2:13" ht="13.15">
      <c r="B12" s="58" t="s">
        <v>10</v>
      </c>
      <c r="C12" s="76"/>
      <c r="D12" s="77"/>
      <c r="E12" s="62">
        <f t="shared" si="0"/>
        <v>0</v>
      </c>
      <c r="F12" s="61"/>
      <c r="G12" s="61"/>
      <c r="H12" s="61"/>
      <c r="I12" s="61"/>
      <c r="J12" s="61"/>
    </row>
    <row r="13" spans="2:13" ht="13.15">
      <c r="B13" s="58" t="s">
        <v>11</v>
      </c>
      <c r="C13" s="76"/>
      <c r="D13" s="77"/>
      <c r="E13" s="62">
        <f t="shared" si="0"/>
        <v>0</v>
      </c>
      <c r="F13" s="61"/>
      <c r="G13" s="61"/>
      <c r="H13" s="61"/>
      <c r="I13" s="61"/>
      <c r="J13" s="61"/>
    </row>
    <row r="14" spans="2:13" ht="13.15">
      <c r="B14" s="64" t="s">
        <v>12</v>
      </c>
      <c r="C14" s="76"/>
      <c r="D14" s="77"/>
      <c r="E14" s="62">
        <f t="shared" si="0"/>
        <v>0</v>
      </c>
      <c r="F14" s="61"/>
      <c r="G14" s="61"/>
      <c r="H14" s="61"/>
      <c r="I14" s="61"/>
      <c r="J14" s="61"/>
    </row>
    <row r="15" spans="2:13" ht="13.15">
      <c r="B15" s="64" t="s">
        <v>13</v>
      </c>
      <c r="C15" s="76"/>
      <c r="D15" s="77"/>
      <c r="E15" s="62">
        <f t="shared" si="0"/>
        <v>0</v>
      </c>
      <c r="F15" s="61"/>
      <c r="G15" s="61"/>
      <c r="H15" s="61"/>
      <c r="I15" s="61"/>
      <c r="J15" s="61"/>
    </row>
    <row r="16" spans="2:13" ht="13.15">
      <c r="B16" s="64" t="s">
        <v>14</v>
      </c>
      <c r="C16" s="76"/>
      <c r="D16" s="77"/>
      <c r="E16" s="62">
        <f t="shared" si="0"/>
        <v>0</v>
      </c>
      <c r="F16" s="61"/>
      <c r="G16" s="61"/>
      <c r="H16" s="61"/>
      <c r="I16" s="61"/>
      <c r="J16" s="61"/>
    </row>
    <row r="17" spans="2:16" ht="13.5" thickBot="1">
      <c r="B17" s="64" t="s">
        <v>15</v>
      </c>
      <c r="C17" s="78"/>
      <c r="D17" s="79"/>
      <c r="E17" s="62">
        <f t="shared" si="0"/>
        <v>0</v>
      </c>
      <c r="F17" s="61"/>
      <c r="G17" s="61"/>
      <c r="H17" s="61"/>
      <c r="I17" s="61"/>
      <c r="J17" s="61"/>
      <c r="P17" s="51"/>
    </row>
    <row r="18" spans="2:16" ht="14.65" thickBot="1">
      <c r="B18" s="56"/>
      <c r="C18" s="65">
        <f>SUM(C7:C17)</f>
        <v>0</v>
      </c>
      <c r="D18" s="65">
        <f>SUM(D7:D17)</f>
        <v>0</v>
      </c>
      <c r="E18" s="66">
        <f>SUM(E7:E17)</f>
        <v>0</v>
      </c>
      <c r="F18" s="67"/>
      <c r="G18" s="67"/>
      <c r="H18" s="67"/>
      <c r="I18" s="67"/>
      <c r="J18" s="67"/>
    </row>
    <row r="19" spans="2:16" ht="14.65" thickBot="1">
      <c r="B19" s="68" t="s">
        <v>16</v>
      </c>
      <c r="C19" s="69" t="e">
        <f>C18/E18</f>
        <v>#DIV/0!</v>
      </c>
      <c r="D19" s="70" t="e">
        <f>D18/E18</f>
        <v>#DIV/0!</v>
      </c>
      <c r="E19" s="57"/>
      <c r="F19" s="57"/>
      <c r="G19" s="57"/>
      <c r="H19" s="57"/>
      <c r="I19" s="57"/>
      <c r="J19" s="57"/>
    </row>
    <row r="22" spans="2:16" ht="13.15">
      <c r="B22" s="143" t="s">
        <v>25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</row>
    <row r="23" spans="2:16" ht="29.25" customHeight="1">
      <c r="B23" s="149" t="s">
        <v>0</v>
      </c>
      <c r="C23" s="149" t="s">
        <v>1</v>
      </c>
      <c r="D23" s="149" t="s">
        <v>2</v>
      </c>
      <c r="E23" s="146" t="s">
        <v>32</v>
      </c>
      <c r="F23" s="147"/>
      <c r="G23" s="147"/>
      <c r="H23" s="147"/>
      <c r="I23" s="147"/>
      <c r="J23" s="148"/>
      <c r="K23" s="149" t="s">
        <v>19</v>
      </c>
      <c r="L23" s="149" t="s">
        <v>62</v>
      </c>
      <c r="M23" s="49"/>
    </row>
    <row r="24" spans="2:16" ht="18.75" customHeight="1">
      <c r="B24" s="150"/>
      <c r="C24" s="150"/>
      <c r="D24" s="150"/>
      <c r="E24" s="71" t="s">
        <v>27</v>
      </c>
      <c r="F24" s="71" t="s">
        <v>26</v>
      </c>
      <c r="G24" s="71" t="s">
        <v>28</v>
      </c>
      <c r="H24" s="71" t="s">
        <v>29</v>
      </c>
      <c r="I24" s="71" t="s">
        <v>30</v>
      </c>
      <c r="J24" s="71" t="s">
        <v>31</v>
      </c>
      <c r="K24" s="150"/>
      <c r="L24" s="150"/>
      <c r="M24" s="49"/>
    </row>
    <row r="25" spans="2:16" ht="36" customHeight="1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49"/>
    </row>
    <row r="26" spans="2:16">
      <c r="B26" s="72" t="e">
        <f>+B25/$E$18</f>
        <v>#DIV/0!</v>
      </c>
      <c r="C26" s="72" t="e">
        <f t="shared" ref="C26:L26" si="1">+C25/$E$18</f>
        <v>#DIV/0!</v>
      </c>
      <c r="D26" s="72" t="e">
        <f t="shared" si="1"/>
        <v>#DIV/0!</v>
      </c>
      <c r="E26" s="72" t="e">
        <f t="shared" si="1"/>
        <v>#DIV/0!</v>
      </c>
      <c r="F26" s="72" t="e">
        <f t="shared" si="1"/>
        <v>#DIV/0!</v>
      </c>
      <c r="G26" s="72" t="e">
        <f t="shared" si="1"/>
        <v>#DIV/0!</v>
      </c>
      <c r="H26" s="72" t="e">
        <f t="shared" si="1"/>
        <v>#DIV/0!</v>
      </c>
      <c r="I26" s="72" t="e">
        <f t="shared" si="1"/>
        <v>#DIV/0!</v>
      </c>
      <c r="J26" s="72" t="e">
        <f t="shared" si="1"/>
        <v>#DIV/0!</v>
      </c>
      <c r="K26" s="72" t="e">
        <f t="shared" si="1"/>
        <v>#DIV/0!</v>
      </c>
      <c r="L26" s="72" t="e">
        <f t="shared" si="1"/>
        <v>#DIV/0!</v>
      </c>
    </row>
    <row r="27" spans="2:16" ht="14.25">
      <c r="B27" s="144"/>
      <c r="C27" s="144"/>
      <c r="E27" s="152" t="e">
        <f>IF(SUM(E26:J26)&gt;1,"Nombre différent de l'effectif total","")</f>
        <v>#DIV/0!</v>
      </c>
      <c r="F27" s="152"/>
      <c r="G27" s="152"/>
      <c r="H27" s="152"/>
      <c r="I27" s="152"/>
      <c r="J27" s="152"/>
    </row>
    <row r="28" spans="2:16" ht="14.25">
      <c r="B28" s="145" t="s">
        <v>22</v>
      </c>
      <c r="C28" s="145"/>
    </row>
    <row r="29" spans="2:16" ht="14.25">
      <c r="B29" s="73" t="s">
        <v>20</v>
      </c>
      <c r="C29" s="50"/>
    </row>
    <row r="30" spans="2:16" ht="14.25">
      <c r="B30" s="73" t="s">
        <v>63</v>
      </c>
      <c r="C30" s="50"/>
    </row>
    <row r="32" spans="2:16" ht="13.15">
      <c r="B32" s="74" t="s">
        <v>21</v>
      </c>
      <c r="C32" s="75">
        <f>SUM(C29:C30)</f>
        <v>0</v>
      </c>
    </row>
  </sheetData>
  <sheetProtection sheet="1" objects="1" scenarios="1" selectLockedCells="1"/>
  <mergeCells count="13">
    <mergeCell ref="B1:D1"/>
    <mergeCell ref="B5:C5"/>
    <mergeCell ref="B22:L22"/>
    <mergeCell ref="B27:C27"/>
    <mergeCell ref="B28:C28"/>
    <mergeCell ref="E23:J23"/>
    <mergeCell ref="B23:B24"/>
    <mergeCell ref="C23:C24"/>
    <mergeCell ref="D23:D24"/>
    <mergeCell ref="K23:K24"/>
    <mergeCell ref="L23:L24"/>
    <mergeCell ref="C3:K3"/>
    <mergeCell ref="E27:J27"/>
  </mergeCells>
  <pageMargins left="0.25" right="0.25" top="0.75" bottom="0.75" header="0.3" footer="0.3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GridLines="0" showRowColHeaders="0" tabSelected="1" zoomScale="81" workbookViewId="0">
      <selection activeCell="C20" sqref="C20"/>
    </sheetView>
  </sheetViews>
  <sheetFormatPr baseColWidth="10" defaultColWidth="11.53125" defaultRowHeight="12.75"/>
  <cols>
    <col min="1" max="1" width="11.53125" style="81"/>
    <col min="2" max="2" width="74.46484375" style="81" customWidth="1"/>
    <col min="3" max="6" width="18.796875" style="81" customWidth="1"/>
    <col min="7" max="7" width="18.796875" style="139" customWidth="1"/>
    <col min="8" max="8" width="13.796875" style="81" bestFit="1" customWidth="1"/>
    <col min="9" max="9" width="28.46484375" style="81" customWidth="1"/>
    <col min="10" max="16384" width="11.53125" style="81"/>
  </cols>
  <sheetData>
    <row r="1" spans="1:11"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5">
      <c r="B2" s="82" t="s">
        <v>61</v>
      </c>
      <c r="D2" s="83"/>
      <c r="E2" s="84"/>
      <c r="F2" s="85"/>
      <c r="G2" s="86"/>
    </row>
    <row r="3" spans="1:11">
      <c r="E3" s="86">
        <v>15400</v>
      </c>
      <c r="F3" s="87">
        <f>+E3/12</f>
        <v>1283.3333333333333</v>
      </c>
      <c r="G3" s="86"/>
    </row>
    <row r="4" spans="1:11">
      <c r="B4" s="88" t="s">
        <v>91</v>
      </c>
      <c r="C4" s="89"/>
      <c r="E4" s="86">
        <v>15600</v>
      </c>
      <c r="F4" s="87">
        <f t="shared" ref="F4:F7" si="0">+E4/12</f>
        <v>1300</v>
      </c>
      <c r="G4" s="86"/>
    </row>
    <row r="5" spans="1:11">
      <c r="B5" s="90" t="s">
        <v>41</v>
      </c>
      <c r="C5" s="91">
        <f>C4/12</f>
        <v>0</v>
      </c>
      <c r="E5" s="86">
        <v>16000</v>
      </c>
      <c r="F5" s="87">
        <f t="shared" si="0"/>
        <v>1333.3333333333333</v>
      </c>
      <c r="G5" s="86"/>
    </row>
    <row r="6" spans="1:11">
      <c r="B6" s="92" t="s">
        <v>90</v>
      </c>
      <c r="C6" s="89"/>
      <c r="E6" s="86">
        <v>15600</v>
      </c>
      <c r="F6" s="87">
        <f t="shared" si="0"/>
        <v>1300</v>
      </c>
      <c r="G6" s="86"/>
    </row>
    <row r="7" spans="1:11">
      <c r="B7" s="90" t="s">
        <v>41</v>
      </c>
      <c r="C7" s="91">
        <f>C6/12</f>
        <v>0</v>
      </c>
      <c r="E7" s="86">
        <v>16000</v>
      </c>
      <c r="F7" s="87">
        <f t="shared" si="0"/>
        <v>1333.3333333333333</v>
      </c>
      <c r="G7" s="86"/>
    </row>
    <row r="8" spans="1:11">
      <c r="E8" s="86">
        <v>4100</v>
      </c>
      <c r="F8" s="87">
        <f>+E8/12</f>
        <v>341.66666666666669</v>
      </c>
      <c r="G8" s="86"/>
    </row>
    <row r="9" spans="1:11">
      <c r="C9" s="93" t="s">
        <v>33</v>
      </c>
      <c r="D9" s="93" t="s">
        <v>34</v>
      </c>
      <c r="E9" s="93" t="s">
        <v>35</v>
      </c>
      <c r="F9" s="93" t="s">
        <v>36</v>
      </c>
      <c r="G9" s="94" t="s">
        <v>40</v>
      </c>
      <c r="H9" s="95"/>
    </row>
    <row r="11" spans="1:11" ht="26.25">
      <c r="B11" s="96" t="s">
        <v>95</v>
      </c>
      <c r="C11" s="89"/>
      <c r="D11" s="97"/>
      <c r="E11" s="97"/>
      <c r="F11" s="97"/>
      <c r="G11" s="98">
        <f>SUM(C11:F11)</f>
        <v>0</v>
      </c>
    </row>
    <row r="12" spans="1:11">
      <c r="B12" s="99" t="s">
        <v>37</v>
      </c>
      <c r="C12" s="100">
        <f>C11/1217</f>
        <v>0</v>
      </c>
      <c r="D12" s="100">
        <f t="shared" ref="D12:F12" si="1">D11/1217</f>
        <v>0</v>
      </c>
      <c r="E12" s="100">
        <f t="shared" si="1"/>
        <v>0</v>
      </c>
      <c r="F12" s="100">
        <f t="shared" si="1"/>
        <v>0</v>
      </c>
      <c r="G12" s="101">
        <f>SUM(C12:F12)/4</f>
        <v>0</v>
      </c>
    </row>
    <row r="13" spans="1:11">
      <c r="B13" s="102"/>
      <c r="C13" s="103"/>
      <c r="D13" s="103"/>
      <c r="E13" s="103"/>
      <c r="F13" s="103"/>
      <c r="G13" s="104"/>
    </row>
    <row r="14" spans="1:11" ht="13.15">
      <c r="A14" s="153" t="s">
        <v>69</v>
      </c>
      <c r="B14" s="105" t="s">
        <v>92</v>
      </c>
      <c r="C14" s="106">
        <f>+C15/151.67*$F$3+C16/151.67*$F$4+C17/151.67*$F$5</f>
        <v>0</v>
      </c>
      <c r="D14" s="91">
        <f>+D15/151.67*$F$3+D16/151.67*$F$4+D17/151.67*$F$5</f>
        <v>0</v>
      </c>
      <c r="E14" s="91">
        <f>+E15/151.67*$F$3+E16/151.67*$F$4+E17/151.67*$F$5</f>
        <v>0</v>
      </c>
      <c r="F14" s="91">
        <f>+F15/151.67*$F$3+F16/151.67*$F$4+F17/151.67*$F$5</f>
        <v>0</v>
      </c>
      <c r="G14" s="107">
        <f>+G15/151.67*$F$3+G16/151.67*$F$4+G17/151.67*$F$5</f>
        <v>0</v>
      </c>
    </row>
    <row r="15" spans="1:11">
      <c r="A15" s="154"/>
      <c r="B15" s="108" t="s">
        <v>89</v>
      </c>
      <c r="C15" s="109"/>
      <c r="D15" s="109"/>
      <c r="E15" s="109"/>
      <c r="F15" s="109"/>
      <c r="G15" s="101">
        <f>SUM(C15:F15)</f>
        <v>0</v>
      </c>
    </row>
    <row r="16" spans="1:11">
      <c r="A16" s="154"/>
      <c r="B16" s="108" t="s">
        <v>49</v>
      </c>
      <c r="C16" s="109"/>
      <c r="D16" s="109"/>
      <c r="E16" s="109"/>
      <c r="F16" s="109"/>
      <c r="G16" s="101">
        <f t="shared" ref="G16:G22" si="2">SUM(C16:F16)</f>
        <v>0</v>
      </c>
    </row>
    <row r="17" spans="1:8">
      <c r="A17" s="154"/>
      <c r="B17" s="108" t="s">
        <v>50</v>
      </c>
      <c r="C17" s="109"/>
      <c r="D17" s="109"/>
      <c r="E17" s="109"/>
      <c r="F17" s="109"/>
      <c r="G17" s="101">
        <f t="shared" si="2"/>
        <v>0</v>
      </c>
    </row>
    <row r="18" spans="1:8">
      <c r="A18" s="154"/>
      <c r="B18" s="110" t="s">
        <v>93</v>
      </c>
      <c r="C18" s="111">
        <f>SUM(C15:C17)/151.67</f>
        <v>0</v>
      </c>
      <c r="D18" s="111">
        <f t="shared" ref="D18:F18" si="3">SUM(D15:D17)/151.67</f>
        <v>0</v>
      </c>
      <c r="E18" s="111">
        <f t="shared" si="3"/>
        <v>0</v>
      </c>
      <c r="F18" s="111">
        <f t="shared" si="3"/>
        <v>0</v>
      </c>
      <c r="G18" s="111">
        <f>SUM(G15:G17)/151.67</f>
        <v>0</v>
      </c>
    </row>
    <row r="19" spans="1:8" ht="13.15">
      <c r="A19" s="154"/>
      <c r="B19" s="112" t="s">
        <v>68</v>
      </c>
      <c r="C19" s="140">
        <f>30/100*10.03*151.67*12/365*SUM(C20:C22)</f>
        <v>0</v>
      </c>
      <c r="D19" s="140">
        <f>30/100*10.03*151.67*12/365*SUM(D20:D22)</f>
        <v>0</v>
      </c>
      <c r="E19" s="140">
        <f>30/100*10.03*151.67*12/365*SUM(E20:E22)</f>
        <v>0</v>
      </c>
      <c r="F19" s="140">
        <f>30/100*10.03*151.67*12/365*SUM(F20:F22)</f>
        <v>0</v>
      </c>
      <c r="G19" s="107">
        <f>G20*$F$3/30*0.3/0.8+G21*$F$4/30*0.3/0.8+G22*$F$5/30*0.3/0.8</f>
        <v>0</v>
      </c>
    </row>
    <row r="20" spans="1:8">
      <c r="A20" s="154"/>
      <c r="B20" s="108" t="s">
        <v>89</v>
      </c>
      <c r="C20" s="113"/>
      <c r="D20" s="114"/>
      <c r="E20" s="114"/>
      <c r="F20" s="114"/>
      <c r="G20" s="101">
        <f t="shared" si="2"/>
        <v>0</v>
      </c>
    </row>
    <row r="21" spans="1:8">
      <c r="A21" s="154"/>
      <c r="B21" s="108" t="s">
        <v>49</v>
      </c>
      <c r="C21" s="114"/>
      <c r="D21" s="114"/>
      <c r="E21" s="114"/>
      <c r="F21" s="114"/>
      <c r="G21" s="101">
        <f t="shared" si="2"/>
        <v>0</v>
      </c>
    </row>
    <row r="22" spans="1:8">
      <c r="A22" s="154"/>
      <c r="B22" s="108" t="s">
        <v>50</v>
      </c>
      <c r="C22" s="114"/>
      <c r="D22" s="114"/>
      <c r="E22" s="114"/>
      <c r="F22" s="114"/>
      <c r="G22" s="101">
        <f t="shared" si="2"/>
        <v>0</v>
      </c>
      <c r="H22" s="115"/>
    </row>
    <row r="23" spans="1:8">
      <c r="A23" s="154"/>
      <c r="B23" s="110" t="s">
        <v>93</v>
      </c>
      <c r="C23" s="116">
        <f>SUM(C20:C22)/30</f>
        <v>0</v>
      </c>
      <c r="D23" s="117">
        <f t="shared" ref="D23:G23" si="4">SUM(D20:D22)/30</f>
        <v>0</v>
      </c>
      <c r="E23" s="117">
        <f t="shared" si="4"/>
        <v>0</v>
      </c>
      <c r="F23" s="117">
        <f t="shared" si="4"/>
        <v>0</v>
      </c>
      <c r="G23" s="117">
        <f t="shared" si="4"/>
        <v>0</v>
      </c>
      <c r="H23" s="115"/>
    </row>
    <row r="24" spans="1:8" ht="13.15">
      <c r="A24" s="154"/>
      <c r="B24" s="112" t="s">
        <v>48</v>
      </c>
      <c r="C24" s="118">
        <f>C14+C19</f>
        <v>0</v>
      </c>
      <c r="D24" s="118">
        <f>D14+D19</f>
        <v>0</v>
      </c>
      <c r="E24" s="118">
        <f t="shared" ref="E24:G24" si="5">E14+E19</f>
        <v>0</v>
      </c>
      <c r="F24" s="118">
        <f t="shared" si="5"/>
        <v>0</v>
      </c>
      <c r="G24" s="118">
        <f t="shared" si="5"/>
        <v>0</v>
      </c>
      <c r="H24" s="115"/>
    </row>
    <row r="25" spans="1:8" s="119" customFormat="1" ht="13.15">
      <c r="A25" s="154"/>
      <c r="B25" s="112" t="s">
        <v>47</v>
      </c>
      <c r="C25" s="118">
        <f>IF(C24&lt;$C$5,C24,$C$5)</f>
        <v>0</v>
      </c>
      <c r="D25" s="118">
        <f>IF(D24&lt;$C$5,D24,$C$5)</f>
        <v>0</v>
      </c>
      <c r="E25" s="118">
        <f t="shared" ref="E25:F25" si="6">IF(E24&lt;$C$5,E24,$C$5)</f>
        <v>0</v>
      </c>
      <c r="F25" s="118">
        <f t="shared" si="6"/>
        <v>0</v>
      </c>
      <c r="G25" s="118">
        <f>IF(G24&lt;$C$5*4,G24,$C$5*4)</f>
        <v>0</v>
      </c>
      <c r="H25" s="115"/>
    </row>
    <row r="26" spans="1:8" ht="13.15">
      <c r="A26" s="155"/>
      <c r="B26" s="120" t="s">
        <v>94</v>
      </c>
      <c r="C26" s="121">
        <f>+C25/$F$7</f>
        <v>0</v>
      </c>
      <c r="D26" s="121">
        <f>+D25/$F$7</f>
        <v>0</v>
      </c>
      <c r="E26" s="121">
        <f t="shared" ref="E26:F26" si="7">+E25/$F$7</f>
        <v>0</v>
      </c>
      <c r="F26" s="121">
        <f t="shared" si="7"/>
        <v>0</v>
      </c>
      <c r="G26" s="122">
        <f>+G25/$F$7</f>
        <v>0</v>
      </c>
      <c r="H26" s="115"/>
    </row>
    <row r="27" spans="1:8" ht="13.15">
      <c r="A27" s="156" t="s">
        <v>67</v>
      </c>
      <c r="B27" s="123" t="s">
        <v>64</v>
      </c>
      <c r="C27" s="124">
        <f>+C28/151.67*$F$8</f>
        <v>0</v>
      </c>
      <c r="D27" s="124">
        <f t="shared" ref="D27:G27" si="8">+D28/151.67*$F$8</f>
        <v>0</v>
      </c>
      <c r="E27" s="124">
        <f t="shared" si="8"/>
        <v>0</v>
      </c>
      <c r="F27" s="124">
        <f t="shared" si="8"/>
        <v>0</v>
      </c>
      <c r="G27" s="124">
        <f t="shared" si="8"/>
        <v>0</v>
      </c>
      <c r="H27" s="115"/>
    </row>
    <row r="28" spans="1:8">
      <c r="A28" s="157"/>
      <c r="B28" s="125" t="s">
        <v>65</v>
      </c>
      <c r="C28" s="109"/>
      <c r="D28" s="109"/>
      <c r="E28" s="109"/>
      <c r="F28" s="109"/>
      <c r="G28" s="126">
        <f>SUM(C28:F28)</f>
        <v>0</v>
      </c>
      <c r="H28" s="115"/>
    </row>
    <row r="29" spans="1:8">
      <c r="A29" s="157"/>
      <c r="B29" s="127" t="s">
        <v>93</v>
      </c>
      <c r="C29" s="117">
        <f>C28/151.67</f>
        <v>0</v>
      </c>
      <c r="D29" s="117">
        <f t="shared" ref="D29:G29" si="9">D28/151.67</f>
        <v>0</v>
      </c>
      <c r="E29" s="117">
        <f t="shared" si="9"/>
        <v>0</v>
      </c>
      <c r="F29" s="117">
        <f t="shared" si="9"/>
        <v>0</v>
      </c>
      <c r="G29" s="117">
        <f t="shared" si="9"/>
        <v>0</v>
      </c>
      <c r="H29" s="115"/>
    </row>
    <row r="30" spans="1:8" ht="13.15">
      <c r="A30" s="157"/>
      <c r="B30" s="128" t="s">
        <v>66</v>
      </c>
      <c r="C30" s="129">
        <f>C31*$F$8/30*0.3/0.8</f>
        <v>0</v>
      </c>
      <c r="D30" s="129">
        <f t="shared" ref="D30:G30" si="10">D31*$F$8/30*0.3/0.8</f>
        <v>0</v>
      </c>
      <c r="E30" s="129">
        <f t="shared" si="10"/>
        <v>0</v>
      </c>
      <c r="F30" s="129">
        <f t="shared" si="10"/>
        <v>0</v>
      </c>
      <c r="G30" s="129">
        <f t="shared" si="10"/>
        <v>0</v>
      </c>
      <c r="H30" s="115"/>
    </row>
    <row r="31" spans="1:8">
      <c r="A31" s="157"/>
      <c r="B31" s="125" t="s">
        <v>65</v>
      </c>
      <c r="C31" s="114"/>
      <c r="D31" s="114"/>
      <c r="E31" s="114"/>
      <c r="F31" s="114"/>
      <c r="G31" s="126">
        <f t="shared" ref="G31" si="11">SUM(C31:F31)</f>
        <v>0</v>
      </c>
      <c r="H31" s="115"/>
    </row>
    <row r="32" spans="1:8">
      <c r="A32" s="157"/>
      <c r="B32" s="125" t="s">
        <v>93</v>
      </c>
      <c r="C32" s="117">
        <f>+C31/30</f>
        <v>0</v>
      </c>
      <c r="D32" s="117">
        <f t="shared" ref="D32:G32" si="12">+D31/30</f>
        <v>0</v>
      </c>
      <c r="E32" s="117">
        <f t="shared" si="12"/>
        <v>0</v>
      </c>
      <c r="F32" s="117">
        <f t="shared" si="12"/>
        <v>0</v>
      </c>
      <c r="G32" s="117">
        <f t="shared" si="12"/>
        <v>0</v>
      </c>
      <c r="H32" s="115"/>
    </row>
    <row r="33" spans="1:9" ht="13.15">
      <c r="A33" s="158"/>
      <c r="B33" s="123" t="s">
        <v>48</v>
      </c>
      <c r="C33" s="130">
        <f>C27+C30</f>
        <v>0</v>
      </c>
      <c r="D33" s="118">
        <f t="shared" ref="D33:F33" si="13">D27+D30</f>
        <v>0</v>
      </c>
      <c r="E33" s="118">
        <f t="shared" si="13"/>
        <v>0</v>
      </c>
      <c r="F33" s="118">
        <f t="shared" si="13"/>
        <v>0</v>
      </c>
      <c r="G33" s="118">
        <f>G27+G30</f>
        <v>0</v>
      </c>
      <c r="H33" s="115"/>
    </row>
    <row r="34" spans="1:9" s="119" customFormat="1" ht="13.15">
      <c r="A34" s="158"/>
      <c r="B34" s="131" t="s">
        <v>47</v>
      </c>
      <c r="C34" s="130">
        <f>IF(C33&lt;$C$7,C33,$C$7)</f>
        <v>0</v>
      </c>
      <c r="D34" s="118">
        <f t="shared" ref="D34:F34" si="14">IF(D33&lt;$C$7,D33,$C$7)</f>
        <v>0</v>
      </c>
      <c r="E34" s="118">
        <f t="shared" si="14"/>
        <v>0</v>
      </c>
      <c r="F34" s="118">
        <f t="shared" si="14"/>
        <v>0</v>
      </c>
      <c r="G34" s="118">
        <f>IF(G33&lt;$C$7*4,G33,$C$7*4)</f>
        <v>0</v>
      </c>
    </row>
    <row r="35" spans="1:9" ht="13.15">
      <c r="A35" s="159"/>
      <c r="B35" s="132" t="s">
        <v>94</v>
      </c>
      <c r="C35" s="121">
        <f>C34/4100</f>
        <v>0</v>
      </c>
      <c r="D35" s="121">
        <f t="shared" ref="D35:F35" si="15">D34/4100</f>
        <v>0</v>
      </c>
      <c r="E35" s="121">
        <f t="shared" si="15"/>
        <v>0</v>
      </c>
      <c r="F35" s="121">
        <f t="shared" si="15"/>
        <v>0</v>
      </c>
      <c r="G35" s="122">
        <f>G34/4100</f>
        <v>0</v>
      </c>
    </row>
    <row r="36" spans="1:9">
      <c r="B36" s="133"/>
      <c r="G36" s="134"/>
    </row>
    <row r="37" spans="1:9">
      <c r="B37" s="135" t="s">
        <v>59</v>
      </c>
      <c r="C37" s="114"/>
      <c r="D37" s="114"/>
      <c r="E37" s="114"/>
      <c r="F37" s="114"/>
      <c r="G37" s="98">
        <f>SUM(C37:F37)</f>
        <v>0</v>
      </c>
    </row>
    <row r="38" spans="1:9">
      <c r="B38" s="99" t="s">
        <v>38</v>
      </c>
      <c r="C38" s="100">
        <f>C37/151.67</f>
        <v>0</v>
      </c>
      <c r="D38" s="100">
        <f t="shared" ref="D38:F38" si="16">D37/151.67</f>
        <v>0</v>
      </c>
      <c r="E38" s="100">
        <f t="shared" si="16"/>
        <v>0</v>
      </c>
      <c r="F38" s="100">
        <f t="shared" si="16"/>
        <v>0</v>
      </c>
      <c r="G38" s="126">
        <f>SUM(C38:F38)</f>
        <v>0</v>
      </c>
    </row>
    <row r="39" spans="1:9">
      <c r="B39" s="133"/>
      <c r="G39" s="134"/>
    </row>
    <row r="40" spans="1:9" ht="13.15">
      <c r="B40" s="90" t="s">
        <v>39</v>
      </c>
      <c r="C40" s="136" t="e">
        <f>+(C26+C35)/(C18+C23+C29+C32+C38)</f>
        <v>#DIV/0!</v>
      </c>
      <c r="D40" s="136" t="e">
        <f t="shared" ref="D40:F40" si="17">+(D26+D35)/(D18+D23+D29+D32+D38)</f>
        <v>#DIV/0!</v>
      </c>
      <c r="E40" s="136" t="e">
        <f t="shared" si="17"/>
        <v>#DIV/0!</v>
      </c>
      <c r="F40" s="136" t="e">
        <f t="shared" si="17"/>
        <v>#DIV/0!</v>
      </c>
      <c r="G40" s="136" t="e">
        <f>+(G26+G35)/(G18+G23+G29+G32+G38)</f>
        <v>#DIV/0!</v>
      </c>
      <c r="I40" s="137" t="s">
        <v>60</v>
      </c>
    </row>
    <row r="41" spans="1:9" ht="13.15">
      <c r="B41" s="90" t="s">
        <v>42</v>
      </c>
      <c r="C41" s="91" t="e">
        <f>IF(C40&gt;=0.9,(0.9-C40)*(C34+C25),0)</f>
        <v>#DIV/0!</v>
      </c>
      <c r="D41" s="91" t="e">
        <f t="shared" ref="D41:E41" si="18">IF(D40&gt;=0.9,(0.9-D40)*(D34+D25),0)</f>
        <v>#DIV/0!</v>
      </c>
      <c r="E41" s="91" t="e">
        <f t="shared" si="18"/>
        <v>#DIV/0!</v>
      </c>
      <c r="F41" s="91" t="e">
        <f>IF(F40&gt;=0.9,(0.9-F40)*(F34+F25),0)</f>
        <v>#DIV/0!</v>
      </c>
      <c r="G41" s="91" t="e">
        <f>IF(G40&gt;=0.9,(0.9-G40)*(G34+G25),0)</f>
        <v>#DIV/0!</v>
      </c>
      <c r="I41" s="138" t="e">
        <f>G41*3</f>
        <v>#DIV/0!</v>
      </c>
    </row>
    <row r="42" spans="1:9" ht="13.15">
      <c r="B42" s="90" t="s">
        <v>43</v>
      </c>
      <c r="C42" s="91" t="e">
        <f>IF(C40&gt;=0.85,(0.85-C40)*(C34+C25),0)</f>
        <v>#DIV/0!</v>
      </c>
      <c r="D42" s="91" t="e">
        <f t="shared" ref="D42:G42" si="19">IF(D40&gt;=0.85,(0.85-D40)*(D34+D25),0)</f>
        <v>#DIV/0!</v>
      </c>
      <c r="E42" s="91" t="e">
        <f t="shared" si="19"/>
        <v>#DIV/0!</v>
      </c>
      <c r="F42" s="91" t="e">
        <f t="shared" si="19"/>
        <v>#DIV/0!</v>
      </c>
      <c r="G42" s="91" t="e">
        <f t="shared" si="19"/>
        <v>#DIV/0!</v>
      </c>
      <c r="H42" s="115"/>
      <c r="I42" s="138" t="e">
        <f>G42*3</f>
        <v>#DIV/0!</v>
      </c>
    </row>
    <row r="43" spans="1:9" ht="13.15">
      <c r="B43" s="90" t="s">
        <v>45</v>
      </c>
      <c r="C43" s="91" t="e">
        <f>IF(C40&gt;=0.8,(0.8-C40)*(C34+C25),0)</f>
        <v>#DIV/0!</v>
      </c>
      <c r="D43" s="91" t="e">
        <f t="shared" ref="D43:G43" si="20">IF(D40&gt;=0.8,(0.8-D40)*(D34+D25),0)</f>
        <v>#DIV/0!</v>
      </c>
      <c r="E43" s="91" t="e">
        <f t="shared" si="20"/>
        <v>#DIV/0!</v>
      </c>
      <c r="F43" s="91" t="e">
        <f t="shared" si="20"/>
        <v>#DIV/0!</v>
      </c>
      <c r="G43" s="91" t="e">
        <f t="shared" si="20"/>
        <v>#DIV/0!</v>
      </c>
      <c r="H43" s="115"/>
      <c r="I43" s="138" t="e">
        <f t="shared" ref="I43:I44" si="21">G43*3</f>
        <v>#DIV/0!</v>
      </c>
    </row>
    <row r="44" spans="1:9" ht="13.15">
      <c r="B44" s="90" t="s">
        <v>44</v>
      </c>
      <c r="C44" s="91" t="e">
        <f>IF(C40&gt;=0.75,(0.75-C40)*(C34+C25),0)</f>
        <v>#DIV/0!</v>
      </c>
      <c r="D44" s="91" t="e">
        <f t="shared" ref="D44:G44" si="22">IF(D40&gt;=0.75,(0.75-D40)*(D34+D25),0)</f>
        <v>#DIV/0!</v>
      </c>
      <c r="E44" s="91" t="e">
        <f t="shared" si="22"/>
        <v>#DIV/0!</v>
      </c>
      <c r="F44" s="91" t="e">
        <f t="shared" si="22"/>
        <v>#DIV/0!</v>
      </c>
      <c r="G44" s="91" t="e">
        <f t="shared" si="22"/>
        <v>#DIV/0!</v>
      </c>
      <c r="H44" s="115"/>
      <c r="I44" s="138" t="e">
        <f t="shared" si="21"/>
        <v>#DIV/0!</v>
      </c>
    </row>
    <row r="46" spans="1:9">
      <c r="B46" s="139" t="s">
        <v>46</v>
      </c>
    </row>
  </sheetData>
  <sheetProtection algorithmName="SHA-512" hashValue="L52ayvpLYQ7yhDbWqXR/AnH/gkSdaL6ty3u4fl2Xdbq4nBQH6DoFVgmD4CNupWQHDUPbOe0qj4QBrpmNfC5FDA==" saltValue="EG2gIp9cLqT8+byjXiR7hQ==" spinCount="100000" sheet="1" selectLockedCells="1"/>
  <mergeCells count="3">
    <mergeCell ref="A14:A26"/>
    <mergeCell ref="A27:A35"/>
    <mergeCell ref="C1:K1"/>
  </mergeCells>
  <pageMargins left="0.25" right="0.25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5"/>
  <sheetViews>
    <sheetView showGridLines="0" topLeftCell="B1" zoomScale="95" zoomScaleNormal="95" workbookViewId="0">
      <selection activeCell="C10" sqref="C10"/>
    </sheetView>
  </sheetViews>
  <sheetFormatPr baseColWidth="10" defaultRowHeight="14.25"/>
  <cols>
    <col min="1" max="1" width="13.796875" style="2" customWidth="1"/>
    <col min="2" max="2" width="67.86328125" style="2" customWidth="1"/>
    <col min="3" max="3" width="15.796875" style="2" customWidth="1"/>
    <col min="4" max="4" width="22.19921875" style="2" customWidth="1"/>
    <col min="5" max="5" width="11.46484375" style="2"/>
    <col min="6" max="6" width="13.1328125" style="2" customWidth="1"/>
    <col min="7" max="7" width="11.46484375" style="2"/>
    <col min="8" max="8" width="12" style="2" bestFit="1" customWidth="1"/>
    <col min="9" max="254" width="11.46484375" style="2"/>
    <col min="255" max="255" width="13.796875" style="2" customWidth="1"/>
    <col min="256" max="256" width="67.86328125" style="2" customWidth="1"/>
    <col min="257" max="257" width="15.796875" style="2" customWidth="1"/>
    <col min="258" max="258" width="22.19921875" style="2" customWidth="1"/>
    <col min="259" max="510" width="11.46484375" style="2"/>
    <col min="511" max="511" width="13.796875" style="2" customWidth="1"/>
    <col min="512" max="512" width="67.86328125" style="2" customWidth="1"/>
    <col min="513" max="513" width="15.796875" style="2" customWidth="1"/>
    <col min="514" max="514" width="22.19921875" style="2" customWidth="1"/>
    <col min="515" max="766" width="11.46484375" style="2"/>
    <col min="767" max="767" width="13.796875" style="2" customWidth="1"/>
    <col min="768" max="768" width="67.86328125" style="2" customWidth="1"/>
    <col min="769" max="769" width="15.796875" style="2" customWidth="1"/>
    <col min="770" max="770" width="22.19921875" style="2" customWidth="1"/>
    <col min="771" max="1022" width="11.46484375" style="2"/>
    <col min="1023" max="1023" width="13.796875" style="2" customWidth="1"/>
    <col min="1024" max="1024" width="67.86328125" style="2" customWidth="1"/>
    <col min="1025" max="1025" width="15.796875" style="2" customWidth="1"/>
    <col min="1026" max="1026" width="22.19921875" style="2" customWidth="1"/>
    <col min="1027" max="1278" width="11.46484375" style="2"/>
    <col min="1279" max="1279" width="13.796875" style="2" customWidth="1"/>
    <col min="1280" max="1280" width="67.86328125" style="2" customWidth="1"/>
    <col min="1281" max="1281" width="15.796875" style="2" customWidth="1"/>
    <col min="1282" max="1282" width="22.19921875" style="2" customWidth="1"/>
    <col min="1283" max="1534" width="11.46484375" style="2"/>
    <col min="1535" max="1535" width="13.796875" style="2" customWidth="1"/>
    <col min="1536" max="1536" width="67.86328125" style="2" customWidth="1"/>
    <col min="1537" max="1537" width="15.796875" style="2" customWidth="1"/>
    <col min="1538" max="1538" width="22.19921875" style="2" customWidth="1"/>
    <col min="1539" max="1790" width="11.46484375" style="2"/>
    <col min="1791" max="1791" width="13.796875" style="2" customWidth="1"/>
    <col min="1792" max="1792" width="67.86328125" style="2" customWidth="1"/>
    <col min="1793" max="1793" width="15.796875" style="2" customWidth="1"/>
    <col min="1794" max="1794" width="22.19921875" style="2" customWidth="1"/>
    <col min="1795" max="2046" width="11.46484375" style="2"/>
    <col min="2047" max="2047" width="13.796875" style="2" customWidth="1"/>
    <col min="2048" max="2048" width="67.86328125" style="2" customWidth="1"/>
    <col min="2049" max="2049" width="15.796875" style="2" customWidth="1"/>
    <col min="2050" max="2050" width="22.19921875" style="2" customWidth="1"/>
    <col min="2051" max="2302" width="11.46484375" style="2"/>
    <col min="2303" max="2303" width="13.796875" style="2" customWidth="1"/>
    <col min="2304" max="2304" width="67.86328125" style="2" customWidth="1"/>
    <col min="2305" max="2305" width="15.796875" style="2" customWidth="1"/>
    <col min="2306" max="2306" width="22.19921875" style="2" customWidth="1"/>
    <col min="2307" max="2558" width="11.46484375" style="2"/>
    <col min="2559" max="2559" width="13.796875" style="2" customWidth="1"/>
    <col min="2560" max="2560" width="67.86328125" style="2" customWidth="1"/>
    <col min="2561" max="2561" width="15.796875" style="2" customWidth="1"/>
    <col min="2562" max="2562" width="22.19921875" style="2" customWidth="1"/>
    <col min="2563" max="2814" width="11.46484375" style="2"/>
    <col min="2815" max="2815" width="13.796875" style="2" customWidth="1"/>
    <col min="2816" max="2816" width="67.86328125" style="2" customWidth="1"/>
    <col min="2817" max="2817" width="15.796875" style="2" customWidth="1"/>
    <col min="2818" max="2818" width="22.19921875" style="2" customWidth="1"/>
    <col min="2819" max="3070" width="11.46484375" style="2"/>
    <col min="3071" max="3071" width="13.796875" style="2" customWidth="1"/>
    <col min="3072" max="3072" width="67.86328125" style="2" customWidth="1"/>
    <col min="3073" max="3073" width="15.796875" style="2" customWidth="1"/>
    <col min="3074" max="3074" width="22.19921875" style="2" customWidth="1"/>
    <col min="3075" max="3326" width="11.46484375" style="2"/>
    <col min="3327" max="3327" width="13.796875" style="2" customWidth="1"/>
    <col min="3328" max="3328" width="67.86328125" style="2" customWidth="1"/>
    <col min="3329" max="3329" width="15.796875" style="2" customWidth="1"/>
    <col min="3330" max="3330" width="22.19921875" style="2" customWidth="1"/>
    <col min="3331" max="3582" width="11.46484375" style="2"/>
    <col min="3583" max="3583" width="13.796875" style="2" customWidth="1"/>
    <col min="3584" max="3584" width="67.86328125" style="2" customWidth="1"/>
    <col min="3585" max="3585" width="15.796875" style="2" customWidth="1"/>
    <col min="3586" max="3586" width="22.19921875" style="2" customWidth="1"/>
    <col min="3587" max="3838" width="11.46484375" style="2"/>
    <col min="3839" max="3839" width="13.796875" style="2" customWidth="1"/>
    <col min="3840" max="3840" width="67.86328125" style="2" customWidth="1"/>
    <col min="3841" max="3841" width="15.796875" style="2" customWidth="1"/>
    <col min="3842" max="3842" width="22.19921875" style="2" customWidth="1"/>
    <col min="3843" max="4094" width="11.46484375" style="2"/>
    <col min="4095" max="4095" width="13.796875" style="2" customWidth="1"/>
    <col min="4096" max="4096" width="67.86328125" style="2" customWidth="1"/>
    <col min="4097" max="4097" width="15.796875" style="2" customWidth="1"/>
    <col min="4098" max="4098" width="22.19921875" style="2" customWidth="1"/>
    <col min="4099" max="4350" width="11.46484375" style="2"/>
    <col min="4351" max="4351" width="13.796875" style="2" customWidth="1"/>
    <col min="4352" max="4352" width="67.86328125" style="2" customWidth="1"/>
    <col min="4353" max="4353" width="15.796875" style="2" customWidth="1"/>
    <col min="4354" max="4354" width="22.19921875" style="2" customWidth="1"/>
    <col min="4355" max="4606" width="11.46484375" style="2"/>
    <col min="4607" max="4607" width="13.796875" style="2" customWidth="1"/>
    <col min="4608" max="4608" width="67.86328125" style="2" customWidth="1"/>
    <col min="4609" max="4609" width="15.796875" style="2" customWidth="1"/>
    <col min="4610" max="4610" width="22.19921875" style="2" customWidth="1"/>
    <col min="4611" max="4862" width="11.46484375" style="2"/>
    <col min="4863" max="4863" width="13.796875" style="2" customWidth="1"/>
    <col min="4864" max="4864" width="67.86328125" style="2" customWidth="1"/>
    <col min="4865" max="4865" width="15.796875" style="2" customWidth="1"/>
    <col min="4866" max="4866" width="22.19921875" style="2" customWidth="1"/>
    <col min="4867" max="5118" width="11.46484375" style="2"/>
    <col min="5119" max="5119" width="13.796875" style="2" customWidth="1"/>
    <col min="5120" max="5120" width="67.86328125" style="2" customWidth="1"/>
    <col min="5121" max="5121" width="15.796875" style="2" customWidth="1"/>
    <col min="5122" max="5122" width="22.19921875" style="2" customWidth="1"/>
    <col min="5123" max="5374" width="11.46484375" style="2"/>
    <col min="5375" max="5375" width="13.796875" style="2" customWidth="1"/>
    <col min="5376" max="5376" width="67.86328125" style="2" customWidth="1"/>
    <col min="5377" max="5377" width="15.796875" style="2" customWidth="1"/>
    <col min="5378" max="5378" width="22.19921875" style="2" customWidth="1"/>
    <col min="5379" max="5630" width="11.46484375" style="2"/>
    <col min="5631" max="5631" width="13.796875" style="2" customWidth="1"/>
    <col min="5632" max="5632" width="67.86328125" style="2" customWidth="1"/>
    <col min="5633" max="5633" width="15.796875" style="2" customWidth="1"/>
    <col min="5634" max="5634" width="22.19921875" style="2" customWidth="1"/>
    <col min="5635" max="5886" width="11.46484375" style="2"/>
    <col min="5887" max="5887" width="13.796875" style="2" customWidth="1"/>
    <col min="5888" max="5888" width="67.86328125" style="2" customWidth="1"/>
    <col min="5889" max="5889" width="15.796875" style="2" customWidth="1"/>
    <col min="5890" max="5890" width="22.19921875" style="2" customWidth="1"/>
    <col min="5891" max="6142" width="11.46484375" style="2"/>
    <col min="6143" max="6143" width="13.796875" style="2" customWidth="1"/>
    <col min="6144" max="6144" width="67.86328125" style="2" customWidth="1"/>
    <col min="6145" max="6145" width="15.796875" style="2" customWidth="1"/>
    <col min="6146" max="6146" width="22.19921875" style="2" customWidth="1"/>
    <col min="6147" max="6398" width="11.46484375" style="2"/>
    <col min="6399" max="6399" width="13.796875" style="2" customWidth="1"/>
    <col min="6400" max="6400" width="67.86328125" style="2" customWidth="1"/>
    <col min="6401" max="6401" width="15.796875" style="2" customWidth="1"/>
    <col min="6402" max="6402" width="22.19921875" style="2" customWidth="1"/>
    <col min="6403" max="6654" width="11.46484375" style="2"/>
    <col min="6655" max="6655" width="13.796875" style="2" customWidth="1"/>
    <col min="6656" max="6656" width="67.86328125" style="2" customWidth="1"/>
    <col min="6657" max="6657" width="15.796875" style="2" customWidth="1"/>
    <col min="6658" max="6658" width="22.19921875" style="2" customWidth="1"/>
    <col min="6659" max="6910" width="11.46484375" style="2"/>
    <col min="6911" max="6911" width="13.796875" style="2" customWidth="1"/>
    <col min="6912" max="6912" width="67.86328125" style="2" customWidth="1"/>
    <col min="6913" max="6913" width="15.796875" style="2" customWidth="1"/>
    <col min="6914" max="6914" width="22.19921875" style="2" customWidth="1"/>
    <col min="6915" max="7166" width="11.46484375" style="2"/>
    <col min="7167" max="7167" width="13.796875" style="2" customWidth="1"/>
    <col min="7168" max="7168" width="67.86328125" style="2" customWidth="1"/>
    <col min="7169" max="7169" width="15.796875" style="2" customWidth="1"/>
    <col min="7170" max="7170" width="22.19921875" style="2" customWidth="1"/>
    <col min="7171" max="7422" width="11.46484375" style="2"/>
    <col min="7423" max="7423" width="13.796875" style="2" customWidth="1"/>
    <col min="7424" max="7424" width="67.86328125" style="2" customWidth="1"/>
    <col min="7425" max="7425" width="15.796875" style="2" customWidth="1"/>
    <col min="7426" max="7426" width="22.19921875" style="2" customWidth="1"/>
    <col min="7427" max="7678" width="11.46484375" style="2"/>
    <col min="7679" max="7679" width="13.796875" style="2" customWidth="1"/>
    <col min="7680" max="7680" width="67.86328125" style="2" customWidth="1"/>
    <col min="7681" max="7681" width="15.796875" style="2" customWidth="1"/>
    <col min="7682" max="7682" width="22.19921875" style="2" customWidth="1"/>
    <col min="7683" max="7934" width="11.46484375" style="2"/>
    <col min="7935" max="7935" width="13.796875" style="2" customWidth="1"/>
    <col min="7936" max="7936" width="67.86328125" style="2" customWidth="1"/>
    <col min="7937" max="7937" width="15.796875" style="2" customWidth="1"/>
    <col min="7938" max="7938" width="22.19921875" style="2" customWidth="1"/>
    <col min="7939" max="8190" width="11.46484375" style="2"/>
    <col min="8191" max="8191" width="13.796875" style="2" customWidth="1"/>
    <col min="8192" max="8192" width="67.86328125" style="2" customWidth="1"/>
    <col min="8193" max="8193" width="15.796875" style="2" customWidth="1"/>
    <col min="8194" max="8194" width="22.19921875" style="2" customWidth="1"/>
    <col min="8195" max="8446" width="11.46484375" style="2"/>
    <col min="8447" max="8447" width="13.796875" style="2" customWidth="1"/>
    <col min="8448" max="8448" width="67.86328125" style="2" customWidth="1"/>
    <col min="8449" max="8449" width="15.796875" style="2" customWidth="1"/>
    <col min="8450" max="8450" width="22.19921875" style="2" customWidth="1"/>
    <col min="8451" max="8702" width="11.46484375" style="2"/>
    <col min="8703" max="8703" width="13.796875" style="2" customWidth="1"/>
    <col min="8704" max="8704" width="67.86328125" style="2" customWidth="1"/>
    <col min="8705" max="8705" width="15.796875" style="2" customWidth="1"/>
    <col min="8706" max="8706" width="22.19921875" style="2" customWidth="1"/>
    <col min="8707" max="8958" width="11.46484375" style="2"/>
    <col min="8959" max="8959" width="13.796875" style="2" customWidth="1"/>
    <col min="8960" max="8960" width="67.86328125" style="2" customWidth="1"/>
    <col min="8961" max="8961" width="15.796875" style="2" customWidth="1"/>
    <col min="8962" max="8962" width="22.19921875" style="2" customWidth="1"/>
    <col min="8963" max="9214" width="11.46484375" style="2"/>
    <col min="9215" max="9215" width="13.796875" style="2" customWidth="1"/>
    <col min="9216" max="9216" width="67.86328125" style="2" customWidth="1"/>
    <col min="9217" max="9217" width="15.796875" style="2" customWidth="1"/>
    <col min="9218" max="9218" width="22.19921875" style="2" customWidth="1"/>
    <col min="9219" max="9470" width="11.46484375" style="2"/>
    <col min="9471" max="9471" width="13.796875" style="2" customWidth="1"/>
    <col min="9472" max="9472" width="67.86328125" style="2" customWidth="1"/>
    <col min="9473" max="9473" width="15.796875" style="2" customWidth="1"/>
    <col min="9474" max="9474" width="22.19921875" style="2" customWidth="1"/>
    <col min="9475" max="9726" width="11.46484375" style="2"/>
    <col min="9727" max="9727" width="13.796875" style="2" customWidth="1"/>
    <col min="9728" max="9728" width="67.86328125" style="2" customWidth="1"/>
    <col min="9729" max="9729" width="15.796875" style="2" customWidth="1"/>
    <col min="9730" max="9730" width="22.19921875" style="2" customWidth="1"/>
    <col min="9731" max="9982" width="11.46484375" style="2"/>
    <col min="9983" max="9983" width="13.796875" style="2" customWidth="1"/>
    <col min="9984" max="9984" width="67.86328125" style="2" customWidth="1"/>
    <col min="9985" max="9985" width="15.796875" style="2" customWidth="1"/>
    <col min="9986" max="9986" width="22.19921875" style="2" customWidth="1"/>
    <col min="9987" max="10238" width="11.46484375" style="2"/>
    <col min="10239" max="10239" width="13.796875" style="2" customWidth="1"/>
    <col min="10240" max="10240" width="67.86328125" style="2" customWidth="1"/>
    <col min="10241" max="10241" width="15.796875" style="2" customWidth="1"/>
    <col min="10242" max="10242" width="22.19921875" style="2" customWidth="1"/>
    <col min="10243" max="10494" width="11.46484375" style="2"/>
    <col min="10495" max="10495" width="13.796875" style="2" customWidth="1"/>
    <col min="10496" max="10496" width="67.86328125" style="2" customWidth="1"/>
    <col min="10497" max="10497" width="15.796875" style="2" customWidth="1"/>
    <col min="10498" max="10498" width="22.19921875" style="2" customWidth="1"/>
    <col min="10499" max="10750" width="11.46484375" style="2"/>
    <col min="10751" max="10751" width="13.796875" style="2" customWidth="1"/>
    <col min="10752" max="10752" width="67.86328125" style="2" customWidth="1"/>
    <col min="10753" max="10753" width="15.796875" style="2" customWidth="1"/>
    <col min="10754" max="10754" width="22.19921875" style="2" customWidth="1"/>
    <col min="10755" max="11006" width="11.46484375" style="2"/>
    <col min="11007" max="11007" width="13.796875" style="2" customWidth="1"/>
    <col min="11008" max="11008" width="67.86328125" style="2" customWidth="1"/>
    <col min="11009" max="11009" width="15.796875" style="2" customWidth="1"/>
    <col min="11010" max="11010" width="22.19921875" style="2" customWidth="1"/>
    <col min="11011" max="11262" width="11.46484375" style="2"/>
    <col min="11263" max="11263" width="13.796875" style="2" customWidth="1"/>
    <col min="11264" max="11264" width="67.86328125" style="2" customWidth="1"/>
    <col min="11265" max="11265" width="15.796875" style="2" customWidth="1"/>
    <col min="11266" max="11266" width="22.19921875" style="2" customWidth="1"/>
    <col min="11267" max="11518" width="11.46484375" style="2"/>
    <col min="11519" max="11519" width="13.796875" style="2" customWidth="1"/>
    <col min="11520" max="11520" width="67.86328125" style="2" customWidth="1"/>
    <col min="11521" max="11521" width="15.796875" style="2" customWidth="1"/>
    <col min="11522" max="11522" width="22.19921875" style="2" customWidth="1"/>
    <col min="11523" max="11774" width="11.46484375" style="2"/>
    <col min="11775" max="11775" width="13.796875" style="2" customWidth="1"/>
    <col min="11776" max="11776" width="67.86328125" style="2" customWidth="1"/>
    <col min="11777" max="11777" width="15.796875" style="2" customWidth="1"/>
    <col min="11778" max="11778" width="22.19921875" style="2" customWidth="1"/>
    <col min="11779" max="12030" width="11.46484375" style="2"/>
    <col min="12031" max="12031" width="13.796875" style="2" customWidth="1"/>
    <col min="12032" max="12032" width="67.86328125" style="2" customWidth="1"/>
    <col min="12033" max="12033" width="15.796875" style="2" customWidth="1"/>
    <col min="12034" max="12034" width="22.19921875" style="2" customWidth="1"/>
    <col min="12035" max="12286" width="11.46484375" style="2"/>
    <col min="12287" max="12287" width="13.796875" style="2" customWidth="1"/>
    <col min="12288" max="12288" width="67.86328125" style="2" customWidth="1"/>
    <col min="12289" max="12289" width="15.796875" style="2" customWidth="1"/>
    <col min="12290" max="12290" width="22.19921875" style="2" customWidth="1"/>
    <col min="12291" max="12542" width="11.46484375" style="2"/>
    <col min="12543" max="12543" width="13.796875" style="2" customWidth="1"/>
    <col min="12544" max="12544" width="67.86328125" style="2" customWidth="1"/>
    <col min="12545" max="12545" width="15.796875" style="2" customWidth="1"/>
    <col min="12546" max="12546" width="22.19921875" style="2" customWidth="1"/>
    <col min="12547" max="12798" width="11.46484375" style="2"/>
    <col min="12799" max="12799" width="13.796875" style="2" customWidth="1"/>
    <col min="12800" max="12800" width="67.86328125" style="2" customWidth="1"/>
    <col min="12801" max="12801" width="15.796875" style="2" customWidth="1"/>
    <col min="12802" max="12802" width="22.19921875" style="2" customWidth="1"/>
    <col min="12803" max="13054" width="11.46484375" style="2"/>
    <col min="13055" max="13055" width="13.796875" style="2" customWidth="1"/>
    <col min="13056" max="13056" width="67.86328125" style="2" customWidth="1"/>
    <col min="13057" max="13057" width="15.796875" style="2" customWidth="1"/>
    <col min="13058" max="13058" width="22.19921875" style="2" customWidth="1"/>
    <col min="13059" max="13310" width="11.46484375" style="2"/>
    <col min="13311" max="13311" width="13.796875" style="2" customWidth="1"/>
    <col min="13312" max="13312" width="67.86328125" style="2" customWidth="1"/>
    <col min="13313" max="13313" width="15.796875" style="2" customWidth="1"/>
    <col min="13314" max="13314" width="22.19921875" style="2" customWidth="1"/>
    <col min="13315" max="13566" width="11.46484375" style="2"/>
    <col min="13567" max="13567" width="13.796875" style="2" customWidth="1"/>
    <col min="13568" max="13568" width="67.86328125" style="2" customWidth="1"/>
    <col min="13569" max="13569" width="15.796875" style="2" customWidth="1"/>
    <col min="13570" max="13570" width="22.19921875" style="2" customWidth="1"/>
    <col min="13571" max="13822" width="11.46484375" style="2"/>
    <col min="13823" max="13823" width="13.796875" style="2" customWidth="1"/>
    <col min="13824" max="13824" width="67.86328125" style="2" customWidth="1"/>
    <col min="13825" max="13825" width="15.796875" style="2" customWidth="1"/>
    <col min="13826" max="13826" width="22.19921875" style="2" customWidth="1"/>
    <col min="13827" max="14078" width="11.46484375" style="2"/>
    <col min="14079" max="14079" width="13.796875" style="2" customWidth="1"/>
    <col min="14080" max="14080" width="67.86328125" style="2" customWidth="1"/>
    <col min="14081" max="14081" width="15.796875" style="2" customWidth="1"/>
    <col min="14082" max="14082" width="22.19921875" style="2" customWidth="1"/>
    <col min="14083" max="14334" width="11.46484375" style="2"/>
    <col min="14335" max="14335" width="13.796875" style="2" customWidth="1"/>
    <col min="14336" max="14336" width="67.86328125" style="2" customWidth="1"/>
    <col min="14337" max="14337" width="15.796875" style="2" customWidth="1"/>
    <col min="14338" max="14338" width="22.19921875" style="2" customWidth="1"/>
    <col min="14339" max="14590" width="11.46484375" style="2"/>
    <col min="14591" max="14591" width="13.796875" style="2" customWidth="1"/>
    <col min="14592" max="14592" width="67.86328125" style="2" customWidth="1"/>
    <col min="14593" max="14593" width="15.796875" style="2" customWidth="1"/>
    <col min="14594" max="14594" width="22.19921875" style="2" customWidth="1"/>
    <col min="14595" max="14846" width="11.46484375" style="2"/>
    <col min="14847" max="14847" width="13.796875" style="2" customWidth="1"/>
    <col min="14848" max="14848" width="67.86328125" style="2" customWidth="1"/>
    <col min="14849" max="14849" width="15.796875" style="2" customWidth="1"/>
    <col min="14850" max="14850" width="22.19921875" style="2" customWidth="1"/>
    <col min="14851" max="15102" width="11.46484375" style="2"/>
    <col min="15103" max="15103" width="13.796875" style="2" customWidth="1"/>
    <col min="15104" max="15104" width="67.86328125" style="2" customWidth="1"/>
    <col min="15105" max="15105" width="15.796875" style="2" customWidth="1"/>
    <col min="15106" max="15106" width="22.19921875" style="2" customWidth="1"/>
    <col min="15107" max="15358" width="11.46484375" style="2"/>
    <col min="15359" max="15359" width="13.796875" style="2" customWidth="1"/>
    <col min="15360" max="15360" width="67.86328125" style="2" customWidth="1"/>
    <col min="15361" max="15361" width="15.796875" style="2" customWidth="1"/>
    <col min="15362" max="15362" width="22.19921875" style="2" customWidth="1"/>
    <col min="15363" max="15614" width="11.46484375" style="2"/>
    <col min="15615" max="15615" width="13.796875" style="2" customWidth="1"/>
    <col min="15616" max="15616" width="67.86328125" style="2" customWidth="1"/>
    <col min="15617" max="15617" width="15.796875" style="2" customWidth="1"/>
    <col min="15618" max="15618" width="22.19921875" style="2" customWidth="1"/>
    <col min="15619" max="15870" width="11.46484375" style="2"/>
    <col min="15871" max="15871" width="13.796875" style="2" customWidth="1"/>
    <col min="15872" max="15872" width="67.86328125" style="2" customWidth="1"/>
    <col min="15873" max="15873" width="15.796875" style="2" customWidth="1"/>
    <col min="15874" max="15874" width="22.19921875" style="2" customWidth="1"/>
    <col min="15875" max="16126" width="11.46484375" style="2"/>
    <col min="16127" max="16127" width="13.796875" style="2" customWidth="1"/>
    <col min="16128" max="16128" width="67.86328125" style="2" customWidth="1"/>
    <col min="16129" max="16129" width="15.796875" style="2" customWidth="1"/>
    <col min="16130" max="16130" width="22.19921875" style="2" customWidth="1"/>
    <col min="16131" max="16384" width="11.46484375" style="2"/>
  </cols>
  <sheetData>
    <row r="2" spans="1:5" ht="40.5" customHeight="1">
      <c r="A2" s="163" t="s">
        <v>79</v>
      </c>
      <c r="B2" s="163"/>
      <c r="C2" s="163"/>
      <c r="D2" s="163"/>
      <c r="E2" s="22"/>
    </row>
    <row r="3" spans="1:5" ht="27.6" customHeight="1" thickBot="1">
      <c r="B3" s="1"/>
      <c r="C3" s="39"/>
      <c r="D3" s="40"/>
    </row>
    <row r="4" spans="1:5" ht="32.25" customHeight="1" thickBot="1">
      <c r="A4" s="23"/>
      <c r="B4" s="172" t="s">
        <v>77</v>
      </c>
      <c r="C4" s="173"/>
      <c r="D4" s="16"/>
    </row>
    <row r="5" spans="1:5" ht="21.75" customHeight="1" thickBot="1">
      <c r="B5" s="15"/>
      <c r="C5" s="14"/>
      <c r="D5" s="48"/>
    </row>
    <row r="6" spans="1:5" ht="17.25" customHeight="1">
      <c r="A6" s="161" t="s">
        <v>80</v>
      </c>
      <c r="B6" s="167" t="s">
        <v>51</v>
      </c>
      <c r="C6" s="174"/>
      <c r="D6" s="41"/>
    </row>
    <row r="7" spans="1:5" ht="17.25" customHeight="1">
      <c r="A7" s="164"/>
      <c r="B7" s="25" t="s">
        <v>52</v>
      </c>
      <c r="C7" s="38"/>
      <c r="D7" s="175">
        <f>C7+C8+C9</f>
        <v>0</v>
      </c>
    </row>
    <row r="8" spans="1:5" ht="17.25" customHeight="1">
      <c r="A8" s="164"/>
      <c r="B8" s="25" t="s">
        <v>53</v>
      </c>
      <c r="C8" s="38"/>
      <c r="D8" s="175"/>
    </row>
    <row r="9" spans="1:5" ht="17.25" customHeight="1">
      <c r="A9" s="164"/>
      <c r="B9" s="25" t="s">
        <v>54</v>
      </c>
      <c r="C9" s="38"/>
      <c r="D9" s="175"/>
    </row>
    <row r="10" spans="1:5" ht="17.25" customHeight="1">
      <c r="A10" s="164"/>
      <c r="B10" s="26" t="s">
        <v>55</v>
      </c>
      <c r="C10" s="38"/>
      <c r="D10" s="42">
        <f>(C10*2)/3</f>
        <v>0</v>
      </c>
    </row>
    <row r="11" spans="1:5" ht="22.25" customHeight="1">
      <c r="A11" s="164"/>
      <c r="B11" s="26" t="s">
        <v>56</v>
      </c>
      <c r="C11" s="38"/>
      <c r="D11" s="42">
        <f>$C$11</f>
        <v>0</v>
      </c>
    </row>
    <row r="12" spans="1:5" s="3" customFormat="1" ht="19.5" customHeight="1">
      <c r="A12" s="164"/>
      <c r="B12" s="176" t="s">
        <v>57</v>
      </c>
      <c r="C12" s="177"/>
      <c r="D12" s="43" t="e">
        <f>(D7+D10+D11)/D4</f>
        <v>#DIV/0!</v>
      </c>
    </row>
    <row r="13" spans="1:5" ht="36.75" customHeight="1" thickBot="1">
      <c r="A13" s="164"/>
      <c r="B13" s="178" t="s">
        <v>58</v>
      </c>
      <c r="C13" s="178"/>
      <c r="D13" s="42" t="e">
        <f>((D12-150)*40%)*D4</f>
        <v>#DIV/0!</v>
      </c>
    </row>
    <row r="14" spans="1:5" ht="12.75" customHeight="1" thickTop="1" thickBot="1">
      <c r="A14" s="164"/>
      <c r="B14" s="5"/>
      <c r="C14" s="6"/>
      <c r="D14" s="7"/>
    </row>
    <row r="15" spans="1:5" s="4" customFormat="1" ht="69" customHeight="1" thickTop="1" thickBot="1">
      <c r="A15" s="162"/>
      <c r="B15" s="170" t="s">
        <v>81</v>
      </c>
      <c r="C15" s="171"/>
      <c r="D15" s="12" t="e">
        <f>$D$13</f>
        <v>#DIV/0!</v>
      </c>
      <c r="E15" s="24"/>
    </row>
    <row r="16" spans="1:5" ht="14.65" thickTop="1"/>
    <row r="17" spans="1:8" ht="34.5" customHeight="1">
      <c r="B17"/>
      <c r="C17"/>
      <c r="D17"/>
      <c r="E17"/>
      <c r="F17"/>
      <c r="G17" s="47"/>
      <c r="H17"/>
    </row>
    <row r="18" spans="1:8" ht="28.25" customHeight="1">
      <c r="A18" s="161" t="s">
        <v>82</v>
      </c>
      <c r="B18" s="165" t="s">
        <v>70</v>
      </c>
      <c r="C18" s="166"/>
      <c r="D18" s="166"/>
      <c r="E18" s="9"/>
      <c r="F18" s="9"/>
    </row>
    <row r="19" spans="1:8">
      <c r="A19" s="164"/>
      <c r="B19" s="27" t="s">
        <v>71</v>
      </c>
      <c r="C19" s="10">
        <f>D4-C20-C21</f>
        <v>0</v>
      </c>
      <c r="D19" s="44">
        <f>C19*15529</f>
        <v>0</v>
      </c>
    </row>
    <row r="20" spans="1:8">
      <c r="A20" s="164"/>
      <c r="B20" s="27" t="s">
        <v>72</v>
      </c>
      <c r="C20" s="8"/>
      <c r="D20" s="45">
        <f>+C20*16129</f>
        <v>0</v>
      </c>
    </row>
    <row r="21" spans="1:8" ht="14.65" thickBot="1">
      <c r="A21" s="164"/>
      <c r="B21" s="27" t="s">
        <v>73</v>
      </c>
      <c r="C21" s="8"/>
      <c r="D21" s="45">
        <f>+C21*16589</f>
        <v>0</v>
      </c>
    </row>
    <row r="22" spans="1:8" ht="18.75" thickTop="1" thickBot="1">
      <c r="A22" s="162"/>
      <c r="B22" s="29"/>
      <c r="C22" s="30"/>
      <c r="D22" s="12">
        <f>+D19+D20+D21</f>
        <v>0</v>
      </c>
    </row>
    <row r="23" spans="1:8" ht="14.65" thickTop="1"/>
    <row r="24" spans="1:8" ht="14.65" thickBot="1"/>
    <row r="25" spans="1:8" ht="14.65" thickBot="1">
      <c r="A25" s="161" t="s">
        <v>84</v>
      </c>
      <c r="B25" s="167" t="s">
        <v>74</v>
      </c>
      <c r="C25" s="167"/>
      <c r="D25" s="167"/>
    </row>
    <row r="26" spans="1:8" ht="24" thickTop="1" thickBot="1">
      <c r="A26" s="162"/>
      <c r="B26" s="31"/>
      <c r="C26" s="32" t="s">
        <v>83</v>
      </c>
      <c r="D26" s="46" t="e">
        <f>D15+D22</f>
        <v>#DIV/0!</v>
      </c>
    </row>
    <row r="27" spans="1:8" ht="18.399999999999999" thickTop="1">
      <c r="D27" s="28"/>
    </row>
    <row r="28" spans="1:8" ht="15.75">
      <c r="B28" s="21" t="s">
        <v>78</v>
      </c>
      <c r="D28" s="11"/>
    </row>
    <row r="29" spans="1:8" ht="10.5" customHeight="1" thickBot="1">
      <c r="B29" s="18"/>
      <c r="C29" s="19"/>
      <c r="D29" s="19"/>
    </row>
    <row r="30" spans="1:8" ht="16.149999999999999" thickBot="1">
      <c r="A30" s="161" t="s">
        <v>85</v>
      </c>
      <c r="B30" s="20"/>
      <c r="C30" s="20" t="s">
        <v>75</v>
      </c>
      <c r="D30" s="20" t="s">
        <v>76</v>
      </c>
    </row>
    <row r="31" spans="1:8" ht="31.9" thickBot="1">
      <c r="A31" s="162"/>
      <c r="B31" s="36" t="s">
        <v>88</v>
      </c>
      <c r="C31" s="37">
        <f>SUM(D4)</f>
        <v>0</v>
      </c>
      <c r="D31" s="34"/>
    </row>
    <row r="32" spans="1:8">
      <c r="B32" s="17"/>
      <c r="C32" s="17"/>
      <c r="D32" s="17"/>
      <c r="F32" s="35"/>
    </row>
    <row r="33" spans="1:6" ht="14.65" thickBot="1">
      <c r="F33" s="35"/>
    </row>
    <row r="34" spans="1:6" ht="24" thickTop="1" thickBot="1">
      <c r="A34" s="33" t="s">
        <v>87</v>
      </c>
      <c r="B34" s="168" t="s">
        <v>86</v>
      </c>
      <c r="C34" s="169"/>
      <c r="D34" s="13" t="e">
        <f>SUM(D31-D26)</f>
        <v>#DIV/0!</v>
      </c>
    </row>
    <row r="35" spans="1:6" ht="14.65" thickTop="1"/>
  </sheetData>
  <sheetProtection algorithmName="SHA-512" hashValue="ywsYMyl9VwS4d/gHxL2tc5cHWpfKZDtokWfaF/KlnT+zKRThAvSJSGDrHJfHUtcM5SsboodJeeRnaSLxEmpNyA==" saltValue="CNAU3exrg9gFT6A/EUkuCw==" spinCount="100000" sheet="1" objects="1" scenarios="1" selectLockedCells="1"/>
  <mergeCells count="14">
    <mergeCell ref="B34:C34"/>
    <mergeCell ref="B15:C15"/>
    <mergeCell ref="B4:C4"/>
    <mergeCell ref="B6:C6"/>
    <mergeCell ref="D7:D9"/>
    <mergeCell ref="B12:C12"/>
    <mergeCell ref="B13:C13"/>
    <mergeCell ref="A30:A31"/>
    <mergeCell ref="A2:D2"/>
    <mergeCell ref="A6:A15"/>
    <mergeCell ref="A18:A22"/>
    <mergeCell ref="A25:A26"/>
    <mergeCell ref="B18:D18"/>
    <mergeCell ref="B25:D25"/>
  </mergeCells>
  <printOptions horizontalCentered="1" verticalCentered="1"/>
  <pageMargins left="0" right="0" top="0" bottom="0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Profil salariés</vt:lpstr>
      <vt:lpstr>écrêtage plafond</vt:lpstr>
      <vt:lpstr>Simulation anciens critères</vt:lpstr>
      <vt:lpstr>'Simulation anciens critères'!Zone_d_impression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sfasquel</dc:creator>
  <cp:lastModifiedBy>Delphine Brard</cp:lastModifiedBy>
  <cp:lastPrinted>2019-07-12T12:20:57Z</cp:lastPrinted>
  <dcterms:created xsi:type="dcterms:W3CDTF">2018-12-18T14:47:06Z</dcterms:created>
  <dcterms:modified xsi:type="dcterms:W3CDTF">2019-08-28T09:33:57Z</dcterms:modified>
</cp:coreProperties>
</file>